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31" activeTab="0"/>
  </bookViews>
  <sheets>
    <sheet name="Instructions" sheetId="1" r:id="rId1"/>
    <sheet name="Enter Freq and Variables" sheetId="2" r:id="rId2"/>
    <sheet name="Element Lengths and Spacing" sheetId="3" r:id="rId3"/>
    <sheet name="Feed Line Z" sheetId="4" r:id="rId4"/>
  </sheets>
  <definedNames/>
  <calcPr fullCalcOnLoad="1"/>
</workbook>
</file>

<file path=xl/sharedStrings.xml><?xml version="1.0" encoding="utf-8"?>
<sst xmlns="http://schemas.openxmlformats.org/spreadsheetml/2006/main" count="233" uniqueCount="186">
  <si>
    <t>feet</t>
  </si>
  <si>
    <t>inches</t>
  </si>
  <si>
    <t>Element Lengths and Spacing in feet</t>
  </si>
  <si>
    <t>Element</t>
  </si>
  <si>
    <t>Distance from Element #1 in feet</t>
  </si>
  <si>
    <t>ℓ3</t>
  </si>
  <si>
    <t>ℓ4</t>
  </si>
  <si>
    <t>D3-4</t>
  </si>
  <si>
    <t>ℓ5</t>
  </si>
  <si>
    <t>D4-5</t>
  </si>
  <si>
    <t>ℓ6</t>
  </si>
  <si>
    <t>D5-6</t>
  </si>
  <si>
    <t>ℓ7</t>
  </si>
  <si>
    <t>D6-7</t>
  </si>
  <si>
    <t>ℓ8</t>
  </si>
  <si>
    <t>D7-8</t>
  </si>
  <si>
    <t>ℓ9</t>
  </si>
  <si>
    <t>D8-9</t>
  </si>
  <si>
    <t>ℓ10</t>
  </si>
  <si>
    <t>D9-10</t>
  </si>
  <si>
    <t>ℓ11</t>
  </si>
  <si>
    <t>D10-11</t>
  </si>
  <si>
    <t>ℓ12</t>
  </si>
  <si>
    <t>D11-12</t>
  </si>
  <si>
    <t>ℓ13</t>
  </si>
  <si>
    <t>D12-13</t>
  </si>
  <si>
    <t>ℓ14</t>
  </si>
  <si>
    <t>D13-14</t>
  </si>
  <si>
    <t>ℓ15</t>
  </si>
  <si>
    <t>D14-15</t>
  </si>
  <si>
    <t>ℓ16</t>
  </si>
  <si>
    <t>D15-16</t>
  </si>
  <si>
    <t>ℓ17</t>
  </si>
  <si>
    <t>D16-17</t>
  </si>
  <si>
    <t>ℓ18</t>
  </si>
  <si>
    <t>D17-18</t>
  </si>
  <si>
    <t>ℓ19</t>
  </si>
  <si>
    <t>D18-19</t>
  </si>
  <si>
    <t>ℓ20</t>
  </si>
  <si>
    <t>D19-20</t>
  </si>
  <si>
    <t>ℓ21</t>
  </si>
  <si>
    <t>D20-21</t>
  </si>
  <si>
    <t>ℓ22</t>
  </si>
  <si>
    <t>D21-22</t>
  </si>
  <si>
    <t>ℓ23</t>
  </si>
  <si>
    <t>D22-23</t>
  </si>
  <si>
    <t>ℓ24</t>
  </si>
  <si>
    <t>D23-24</t>
  </si>
  <si>
    <t>ℓ25</t>
  </si>
  <si>
    <t>D24-25</t>
  </si>
  <si>
    <t>ℓ26</t>
  </si>
  <si>
    <t>D25-26</t>
  </si>
  <si>
    <t>ℓ27</t>
  </si>
  <si>
    <t>D26-27</t>
  </si>
  <si>
    <t>ℓ28</t>
  </si>
  <si>
    <t>D27-28</t>
  </si>
  <si>
    <t>ℓ29</t>
  </si>
  <si>
    <t>D28-29</t>
  </si>
  <si>
    <t>ℓ30</t>
  </si>
  <si>
    <t>D29-30</t>
  </si>
  <si>
    <t>ℓ31</t>
  </si>
  <si>
    <t>D30-31</t>
  </si>
  <si>
    <t>ℓ32</t>
  </si>
  <si>
    <t>D31-32</t>
  </si>
  <si>
    <t>ℓ33</t>
  </si>
  <si>
    <t>D32-33</t>
  </si>
  <si>
    <t>ℓ34</t>
  </si>
  <si>
    <t>D33-34</t>
  </si>
  <si>
    <t>ℓ35</t>
  </si>
  <si>
    <t>D34-35</t>
  </si>
  <si>
    <t>ℓ36</t>
  </si>
  <si>
    <t>D35-36</t>
  </si>
  <si>
    <t>ℓ37</t>
  </si>
  <si>
    <t>D36-37</t>
  </si>
  <si>
    <t>ℓ38</t>
  </si>
  <si>
    <t>D37-38</t>
  </si>
  <si>
    <t>ℓ39</t>
  </si>
  <si>
    <t>D38-39</t>
  </si>
  <si>
    <t>ℓ40</t>
  </si>
  <si>
    <t>D39-40</t>
  </si>
  <si>
    <t>in feet</t>
  </si>
  <si>
    <t>Enter Shortest ℓ length</t>
  </si>
  <si>
    <t>Enter ℓ diameter</t>
  </si>
  <si>
    <t>Distance between Element #2 and 3 in feet</t>
  </si>
  <si>
    <t>Distance between Element #3 and 4 in feet</t>
  </si>
  <si>
    <t>Enter Lowest Frequency in MHz</t>
  </si>
  <si>
    <t>Enter Highest Frequency in MHz</t>
  </si>
  <si>
    <t>MHz</t>
  </si>
  <si>
    <t>Calculated values</t>
  </si>
  <si>
    <t>by Dennis Miller, KM9O</t>
  </si>
  <si>
    <t>Element lengths and spacings provided on the "Element Lengths and Spacing" worksheet</t>
  </si>
  <si>
    <t>Central feed line characteristic impedance provided on the "Feed Line Z" worksheet</t>
  </si>
  <si>
    <t>Length (ft)</t>
  </si>
  <si>
    <t>Spacing (ft)</t>
  </si>
  <si>
    <t>phase line Z in ohms</t>
  </si>
  <si>
    <t>mean spacing factor</t>
  </si>
  <si>
    <t>Shortest element length found on "Element Lengths and Spacing" worksheet</t>
  </si>
  <si>
    <t>Feed Line Impedance</t>
  </si>
  <si>
    <t>NOTE: Changing the equations in any of the calculated values may result in calculation errors.  The spreadsheet is open for experimentation but</t>
  </si>
  <si>
    <t>Desired feed point resistance in ohms</t>
  </si>
  <si>
    <t>it is suggested that a copy of the original be made before making any changes.</t>
  </si>
  <si>
    <r>
      <t xml:space="preserve">Log Periodic Calculations for Equations in the </t>
    </r>
    <r>
      <rPr>
        <b/>
        <i/>
        <sz val="12"/>
        <rFont val="Arial"/>
        <family val="2"/>
      </rPr>
      <t>ARRL Antenna Book</t>
    </r>
    <r>
      <rPr>
        <b/>
        <sz val="12"/>
        <rFont val="Arial"/>
        <family val="2"/>
      </rPr>
      <t>, 22nd Edition, Chapter 7</t>
    </r>
  </si>
  <si>
    <r>
      <t xml:space="preserve">Enter in </t>
    </r>
    <r>
      <rPr>
        <b/>
        <u val="single"/>
        <sz val="12"/>
        <color indexed="10"/>
        <rFont val="Arial"/>
        <family val="2"/>
      </rPr>
      <t>Red cells</t>
    </r>
    <r>
      <rPr>
        <sz val="12"/>
        <rFont val="Arial"/>
        <family val="2"/>
      </rPr>
      <t xml:space="preserve"> only.</t>
    </r>
  </si>
  <si>
    <r>
      <t xml:space="preserve">Enter value in </t>
    </r>
    <r>
      <rPr>
        <b/>
        <u val="single"/>
        <sz val="12"/>
        <color indexed="10"/>
        <rFont val="Arial"/>
        <family val="2"/>
      </rPr>
      <t>Red cells</t>
    </r>
    <r>
      <rPr>
        <sz val="12"/>
        <rFont val="Arial"/>
        <family val="2"/>
      </rPr>
      <t xml:space="preserve"> only.</t>
    </r>
  </si>
  <si>
    <r>
      <rPr>
        <b/>
        <sz val="12"/>
        <color indexed="10"/>
        <rFont val="Arial"/>
        <family val="2"/>
      </rPr>
      <t>Enter R</t>
    </r>
    <r>
      <rPr>
        <b/>
        <vertAlign val="subscript"/>
        <sz val="12"/>
        <color indexed="10"/>
        <rFont val="Arial"/>
        <family val="2"/>
      </rPr>
      <t>0</t>
    </r>
  </si>
  <si>
    <r>
      <t>On the "</t>
    </r>
    <r>
      <rPr>
        <b/>
        <sz val="12"/>
        <rFont val="Arial"/>
        <family val="2"/>
      </rPr>
      <t>Enter Freq and Variables</t>
    </r>
    <r>
      <rPr>
        <sz val="12"/>
        <rFont val="Arial"/>
        <family val="2"/>
      </rPr>
      <t xml:space="preserve">" sheet, enter the following in the </t>
    </r>
    <r>
      <rPr>
        <b/>
        <sz val="12"/>
        <color indexed="10"/>
        <rFont val="Arial"/>
        <family val="2"/>
      </rPr>
      <t>Red Cells</t>
    </r>
  </si>
  <si>
    <r>
      <rPr>
        <b/>
        <sz val="18"/>
        <rFont val="Times New Roman"/>
        <family val="1"/>
      </rPr>
      <t>τ</t>
    </r>
    <r>
      <rPr>
        <sz val="12"/>
        <rFont val="Arial"/>
        <family val="2"/>
      </rPr>
      <t xml:space="preserve"> = any value between 0.8 - 0.98</t>
    </r>
  </si>
  <si>
    <r>
      <rPr>
        <b/>
        <sz val="18"/>
        <rFont val="Times New Roman"/>
        <family val="1"/>
      </rPr>
      <t>σ</t>
    </r>
    <r>
      <rPr>
        <sz val="12"/>
        <rFont val="Arial"/>
        <family val="2"/>
      </rPr>
      <t xml:space="preserve"> = any number between 0.03 and </t>
    </r>
    <r>
      <rPr>
        <b/>
        <sz val="18"/>
        <rFont val="Times New Roman"/>
        <family val="1"/>
      </rPr>
      <t>σ</t>
    </r>
    <r>
      <rPr>
        <b/>
        <vertAlign val="subscript"/>
        <sz val="14"/>
        <rFont val="Arial"/>
        <family val="2"/>
      </rPr>
      <t xml:space="preserve">opt </t>
    </r>
    <r>
      <rPr>
        <sz val="12"/>
        <rFont val="Arial"/>
        <family val="2"/>
      </rPr>
      <t>calculated below</t>
    </r>
  </si>
  <si>
    <r>
      <t xml:space="preserve">3) Enter the variable </t>
    </r>
    <r>
      <rPr>
        <b/>
        <sz val="18"/>
        <rFont val="Times New Roman"/>
        <family val="1"/>
      </rPr>
      <t>τ</t>
    </r>
  </si>
  <si>
    <t>Any number between 0.8 and 0.98</t>
  </si>
  <si>
    <r>
      <t xml:space="preserve">Any number between 0.03 and </t>
    </r>
    <r>
      <rPr>
        <b/>
        <sz val="18"/>
        <rFont val="Times New Roman"/>
        <family val="1"/>
      </rPr>
      <t>σ</t>
    </r>
    <r>
      <rPr>
        <vertAlign val="subscript"/>
        <sz val="12"/>
        <rFont val="Arial"/>
        <family val="2"/>
      </rPr>
      <t>opt</t>
    </r>
    <r>
      <rPr>
        <sz val="12"/>
        <rFont val="Arial"/>
        <family val="2"/>
      </rPr>
      <t xml:space="preserve"> (Cell B15)</t>
    </r>
  </si>
  <si>
    <t>1) Lowest frequency in MHz</t>
  </si>
  <si>
    <t>2) Highest frequency in MHz</t>
  </si>
  <si>
    <r>
      <t>(</t>
    </r>
    <r>
      <rPr>
        <b/>
        <sz val="12"/>
        <rFont val="Arial"/>
        <family val="2"/>
      </rPr>
      <t>N</t>
    </r>
    <r>
      <rPr>
        <sz val="12"/>
        <rFont val="Arial"/>
        <family val="2"/>
      </rPr>
      <t xml:space="preserve"> is rounded up if fractional value is ≤0.3)</t>
    </r>
  </si>
  <si>
    <r>
      <t>The variables</t>
    </r>
    <r>
      <rPr>
        <b/>
        <sz val="18"/>
        <rFont val="Times New Roman"/>
        <family val="1"/>
      </rPr>
      <t xml:space="preserve"> τ</t>
    </r>
    <r>
      <rPr>
        <sz val="12"/>
        <rFont val="Arial"/>
        <family val="2"/>
      </rPr>
      <t xml:space="preserve"> and </t>
    </r>
    <r>
      <rPr>
        <b/>
        <sz val="18"/>
        <rFont val="Times New Roman"/>
        <family val="1"/>
      </rPr>
      <t>σ</t>
    </r>
    <r>
      <rPr>
        <sz val="12"/>
        <rFont val="Arial"/>
        <family val="2"/>
      </rPr>
      <t xml:space="preserve"> will determine </t>
    </r>
    <r>
      <rPr>
        <b/>
        <sz val="12"/>
        <rFont val="Arial"/>
        <family val="2"/>
      </rPr>
      <t>L</t>
    </r>
    <r>
      <rPr>
        <b/>
        <vertAlign val="subscript"/>
        <sz val="12"/>
        <rFont val="Arial"/>
        <family val="2"/>
      </rPr>
      <t xml:space="preserve">n </t>
    </r>
    <r>
      <rPr>
        <i/>
        <sz val="12"/>
        <rFont val="Arial"/>
        <family val="2"/>
      </rPr>
      <t>Boom Length</t>
    </r>
    <r>
      <rPr>
        <sz val="12"/>
        <rFont val="Arial"/>
        <family val="2"/>
      </rPr>
      <t xml:space="preserve"> and </t>
    </r>
    <r>
      <rPr>
        <b/>
        <sz val="12"/>
        <rFont val="Arial"/>
        <family val="2"/>
      </rPr>
      <t xml:space="preserve">N </t>
    </r>
    <r>
      <rPr>
        <i/>
        <sz val="12"/>
        <rFont val="Arial"/>
        <family val="2"/>
      </rPr>
      <t>Number of Elements.</t>
    </r>
  </si>
  <si>
    <r>
      <t xml:space="preserve">Enter different values of these variables until a reasonable </t>
    </r>
    <r>
      <rPr>
        <i/>
        <sz val="12"/>
        <rFont val="Arial"/>
        <family val="2"/>
      </rPr>
      <t>Boom Length</t>
    </r>
    <r>
      <rPr>
        <sz val="12"/>
        <rFont val="Arial"/>
        <family val="2"/>
      </rPr>
      <t xml:space="preserve"> and </t>
    </r>
    <r>
      <rPr>
        <i/>
        <sz val="12"/>
        <rFont val="Arial"/>
        <family val="2"/>
      </rPr>
      <t>Number of Elements</t>
    </r>
    <r>
      <rPr>
        <sz val="12"/>
        <rFont val="Arial"/>
        <family val="2"/>
      </rPr>
      <t xml:space="preserve"> is computed. </t>
    </r>
  </si>
  <si>
    <t>Enter Frequency and Variables</t>
  </si>
  <si>
    <r>
      <t xml:space="preserve">(Try entering 0.98 in the </t>
    </r>
    <r>
      <rPr>
        <b/>
        <sz val="18"/>
        <rFont val="Times New Roman"/>
        <family val="1"/>
      </rPr>
      <t>τ</t>
    </r>
    <r>
      <rPr>
        <sz val="12"/>
        <rFont val="Arial"/>
        <family val="2"/>
      </rPr>
      <t xml:space="preserve"> cell)</t>
    </r>
  </si>
  <si>
    <t>Welcome to the Log Periodic Design Calculator</t>
  </si>
  <si>
    <t>Distance from Element #2 and 3 in feet</t>
  </si>
  <si>
    <t>Wire Gauge</t>
  </si>
  <si>
    <t>Diameter in inches</t>
  </si>
  <si>
    <r>
      <rPr>
        <sz val="12"/>
        <color indexed="8"/>
        <rFont val="Arial"/>
        <family val="2"/>
      </rPr>
      <t xml:space="preserve">Enter </t>
    </r>
    <r>
      <rPr>
        <b/>
        <sz val="12"/>
        <color indexed="10"/>
        <rFont val="Arial"/>
        <family val="2"/>
      </rPr>
      <t>Shortest ℓ length</t>
    </r>
    <r>
      <rPr>
        <sz val="12"/>
        <color indexed="8"/>
        <rFont val="Arial"/>
        <family val="2"/>
      </rPr>
      <t>, which is the shortest element of the antenna, found on the "Element Lengths and Spacing" worksheet</t>
    </r>
  </si>
  <si>
    <t>Enter the diameter of the element.</t>
  </si>
  <si>
    <t>This spreadsheet is based on formulas originally published by L B Cebik, W4RNL</t>
  </si>
  <si>
    <t># 10 AWG</t>
  </si>
  <si>
    <t># 12 AWG</t>
  </si>
  <si>
    <t># 14 AWG</t>
  </si>
  <si>
    <t># 16 AWG</t>
  </si>
  <si>
    <t># 18 AWG</t>
  </si>
  <si>
    <t># 20 AWG</t>
  </si>
  <si>
    <t># 22 AWG</t>
  </si>
  <si>
    <t>Please refer to the ARRL Antenna Book, 22nd Edition, Chapter 7, for explanations of equations.</t>
  </si>
  <si>
    <t>2) Element Lengths and Spacing</t>
  </si>
  <si>
    <t>3) Feed Line Impedance</t>
  </si>
  <si>
    <t>Four entries are required to begin designing a Log Periodic Antenna using this calculator.</t>
  </si>
  <si>
    <r>
      <t xml:space="preserve">Increasing </t>
    </r>
    <r>
      <rPr>
        <b/>
        <sz val="18"/>
        <rFont val="Times New Roman"/>
        <family val="1"/>
      </rPr>
      <t>τ</t>
    </r>
    <r>
      <rPr>
        <sz val="12"/>
        <rFont val="Arial"/>
        <family val="2"/>
      </rPr>
      <t xml:space="preserve"> to 0.9 from 0.87 will result in a 14-foot, 25-element LPDA, which is still practical.</t>
    </r>
  </si>
  <si>
    <r>
      <t xml:space="preserve">But increasing </t>
    </r>
    <r>
      <rPr>
        <b/>
        <sz val="18"/>
        <rFont val="Times New Roman"/>
        <family val="1"/>
      </rPr>
      <t>τ</t>
    </r>
    <r>
      <rPr>
        <sz val="12"/>
        <rFont val="Arial"/>
        <family val="2"/>
      </rPr>
      <t xml:space="preserve"> to 0.98 from 0.87, while still within the designated range, results in a virtually unbuildable antenna. </t>
    </r>
  </si>
  <si>
    <r>
      <t xml:space="preserve">Varying </t>
    </r>
    <r>
      <rPr>
        <b/>
        <sz val="18"/>
        <rFont val="Times New Roman"/>
        <family val="1"/>
      </rPr>
      <t>σ</t>
    </r>
    <r>
      <rPr>
        <sz val="12"/>
        <rFont val="Arial"/>
        <family val="2"/>
      </rPr>
      <t xml:space="preserve"> will create less of the same effect but both </t>
    </r>
    <r>
      <rPr>
        <b/>
        <sz val="18"/>
        <rFont val="Times New Roman"/>
        <family val="1"/>
      </rPr>
      <t>σ</t>
    </r>
    <r>
      <rPr>
        <sz val="12"/>
        <rFont val="Arial"/>
        <family val="2"/>
      </rPr>
      <t xml:space="preserve"> and </t>
    </r>
    <r>
      <rPr>
        <b/>
        <sz val="18"/>
        <rFont val="Times New Roman"/>
        <family val="1"/>
      </rPr>
      <t>τ</t>
    </r>
    <r>
      <rPr>
        <sz val="12"/>
        <rFont val="Arial"/>
        <family val="2"/>
      </rPr>
      <t xml:space="preserve"> need to be adjusted until a practical sized antenna is achieved.</t>
    </r>
  </si>
  <si>
    <t>In the opening 50-432MHz example, the first four element lengths are as follows:</t>
  </si>
  <si>
    <r>
      <t xml:space="preserve">Remaining elements are designated </t>
    </r>
    <r>
      <rPr>
        <b/>
        <sz val="12"/>
        <rFont val="Arial"/>
        <family val="2"/>
      </rPr>
      <t xml:space="preserve">ℓ </t>
    </r>
    <r>
      <rPr>
        <sz val="12"/>
        <rFont val="Arial"/>
        <family val="2"/>
      </rPr>
      <t xml:space="preserve">for length and </t>
    </r>
    <r>
      <rPr>
        <b/>
        <sz val="12"/>
        <rFont val="Arial"/>
        <family val="2"/>
      </rPr>
      <t>Dn-n+1</t>
    </r>
    <r>
      <rPr>
        <sz val="12"/>
        <rFont val="Arial"/>
        <family val="2"/>
      </rPr>
      <t xml:space="preserve">, or </t>
    </r>
    <r>
      <rPr>
        <b/>
        <sz val="12"/>
        <rFont val="Arial"/>
        <family val="2"/>
      </rPr>
      <t>D4-5</t>
    </r>
    <r>
      <rPr>
        <sz val="12"/>
        <rFont val="Arial"/>
        <family val="2"/>
      </rPr>
      <t>, etc.</t>
    </r>
  </si>
  <si>
    <t xml:space="preserve">The following equations design the phase line. </t>
  </si>
  <si>
    <r>
      <t xml:space="preserve">With </t>
    </r>
    <r>
      <rPr>
        <b/>
        <sz val="12"/>
        <rFont val="Arial"/>
        <family val="2"/>
      </rPr>
      <t>Z</t>
    </r>
    <r>
      <rPr>
        <b/>
        <vertAlign val="subscript"/>
        <sz val="12"/>
        <rFont val="Arial"/>
        <family val="2"/>
      </rPr>
      <t>O</t>
    </r>
    <r>
      <rPr>
        <sz val="12"/>
        <rFont val="Arial"/>
        <family val="2"/>
      </rPr>
      <t xml:space="preserve"> determined, select a diameter of the conductor to be used for the phase line and enter the value in the</t>
    </r>
  </si>
  <si>
    <t>Log Periodic Calculations for Equations in the ARRL Antenna Book, Chapter 7</t>
  </si>
  <si>
    <t>(Eq 16) ℓ2 Element #2</t>
  </si>
  <si>
    <t>(Eq 17) D1-2</t>
  </si>
  <si>
    <t>(Eq 18) D2-3</t>
  </si>
  <si>
    <r>
      <t xml:space="preserve">(Eq 3) </t>
    </r>
    <r>
      <rPr>
        <b/>
        <sz val="16"/>
        <rFont val="Times New Roman"/>
        <family val="1"/>
      </rPr>
      <t>σ</t>
    </r>
    <r>
      <rPr>
        <b/>
        <vertAlign val="subscript"/>
        <sz val="12"/>
        <rFont val="Arial"/>
        <family val="2"/>
      </rPr>
      <t>opt</t>
    </r>
  </si>
  <si>
    <r>
      <t xml:space="preserve">(Eq 5) </t>
    </r>
    <r>
      <rPr>
        <b/>
        <sz val="12"/>
        <rFont val="Arial"/>
        <family val="2"/>
      </rPr>
      <t>B</t>
    </r>
  </si>
  <si>
    <r>
      <t xml:space="preserve">(Eq 8) </t>
    </r>
    <r>
      <rPr>
        <b/>
        <sz val="12"/>
        <rFont val="Arial"/>
        <family val="2"/>
      </rPr>
      <t>cot α</t>
    </r>
  </si>
  <si>
    <r>
      <t xml:space="preserve">(Eq 9) </t>
    </r>
    <r>
      <rPr>
        <b/>
        <sz val="12"/>
        <rFont val="Arial"/>
        <family val="2"/>
      </rPr>
      <t>B</t>
    </r>
    <r>
      <rPr>
        <b/>
        <vertAlign val="subscript"/>
        <sz val="12"/>
        <rFont val="Arial"/>
        <family val="2"/>
      </rPr>
      <t>ar</t>
    </r>
  </si>
  <si>
    <r>
      <t xml:space="preserve">(Eq 10) </t>
    </r>
    <r>
      <rPr>
        <b/>
        <sz val="12"/>
        <rFont val="Arial"/>
        <family val="2"/>
      </rPr>
      <t>B</t>
    </r>
    <r>
      <rPr>
        <b/>
        <vertAlign val="subscript"/>
        <sz val="12"/>
        <rFont val="Arial"/>
        <family val="2"/>
      </rPr>
      <t>S</t>
    </r>
  </si>
  <si>
    <r>
      <t xml:space="preserve">(Eq 12) </t>
    </r>
    <r>
      <rPr>
        <b/>
        <sz val="12"/>
        <rFont val="Arial"/>
        <family val="2"/>
      </rPr>
      <t>λ</t>
    </r>
    <r>
      <rPr>
        <b/>
        <vertAlign val="subscript"/>
        <sz val="12"/>
        <rFont val="Arial"/>
        <family val="2"/>
      </rPr>
      <t>max</t>
    </r>
  </si>
  <si>
    <r>
      <t xml:space="preserve">(Eq 11) Boom Length, </t>
    </r>
    <r>
      <rPr>
        <b/>
        <sz val="12"/>
        <rFont val="Arial"/>
        <family val="2"/>
      </rPr>
      <t>L</t>
    </r>
    <r>
      <rPr>
        <b/>
        <vertAlign val="subscript"/>
        <sz val="12"/>
        <rFont val="Arial"/>
        <family val="2"/>
      </rPr>
      <t>n</t>
    </r>
  </si>
  <si>
    <r>
      <t xml:space="preserve">(Eq 13) Number of elements, </t>
    </r>
    <r>
      <rPr>
        <b/>
        <sz val="12"/>
        <rFont val="Arial"/>
        <family val="2"/>
      </rPr>
      <t>N</t>
    </r>
  </si>
  <si>
    <r>
      <t xml:space="preserve">(Eq 15) Stub Length, </t>
    </r>
    <r>
      <rPr>
        <b/>
        <sz val="12"/>
        <rFont val="Arial"/>
        <family val="2"/>
      </rPr>
      <t>Z</t>
    </r>
    <r>
      <rPr>
        <b/>
        <vertAlign val="subscript"/>
        <sz val="12"/>
        <rFont val="Arial"/>
        <family val="2"/>
      </rPr>
      <t>t</t>
    </r>
  </si>
  <si>
    <r>
      <t xml:space="preserve">Enter </t>
    </r>
    <r>
      <rPr>
        <b/>
        <sz val="18"/>
        <color indexed="8"/>
        <rFont val="Times New Roman"/>
        <family val="1"/>
      </rPr>
      <t>τ</t>
    </r>
    <r>
      <rPr>
        <b/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(Eq 1)</t>
    </r>
  </si>
  <si>
    <r>
      <t xml:space="preserve">Enter </t>
    </r>
    <r>
      <rPr>
        <b/>
        <sz val="18"/>
        <color indexed="8"/>
        <rFont val="Times New Roman"/>
        <family val="1"/>
      </rPr>
      <t>σ</t>
    </r>
    <r>
      <rPr>
        <b/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(Eq 2)</t>
    </r>
  </si>
  <si>
    <r>
      <t xml:space="preserve">(Eq 20) </t>
    </r>
    <r>
      <rPr>
        <b/>
        <sz val="12"/>
        <rFont val="Arial"/>
        <family val="2"/>
      </rPr>
      <t>Z</t>
    </r>
    <r>
      <rPr>
        <b/>
        <vertAlign val="subscript"/>
        <sz val="12"/>
        <rFont val="Arial"/>
        <family val="2"/>
      </rPr>
      <t>0</t>
    </r>
  </si>
  <si>
    <r>
      <t xml:space="preserve">(Eq 21) </t>
    </r>
    <r>
      <rPr>
        <b/>
        <sz val="12"/>
        <rFont val="Arial"/>
        <family val="2"/>
      </rPr>
      <t>σ'</t>
    </r>
  </si>
  <si>
    <r>
      <t xml:space="preserve">(Eq 22) </t>
    </r>
    <r>
      <rPr>
        <b/>
        <sz val="12"/>
        <rFont val="Arial"/>
        <family val="2"/>
      </rPr>
      <t>Z</t>
    </r>
    <r>
      <rPr>
        <b/>
        <vertAlign val="subscript"/>
        <sz val="12"/>
        <rFont val="Arial"/>
        <family val="2"/>
      </rPr>
      <t>AV</t>
    </r>
  </si>
  <si>
    <r>
      <t xml:space="preserve">(Eq 18) </t>
    </r>
    <r>
      <rPr>
        <b/>
        <sz val="12"/>
        <rFont val="Arial"/>
        <family val="2"/>
      </rPr>
      <t>D2-3</t>
    </r>
  </si>
  <si>
    <r>
      <t xml:space="preserve">(Eq 17) </t>
    </r>
    <r>
      <rPr>
        <b/>
        <sz val="12"/>
        <rFont val="Arial"/>
        <family val="2"/>
      </rPr>
      <t>D1-2</t>
    </r>
  </si>
  <si>
    <r>
      <t xml:space="preserve">(Eq 16) </t>
    </r>
    <r>
      <rPr>
        <b/>
        <sz val="12"/>
        <rFont val="Arial"/>
        <family val="2"/>
      </rPr>
      <t>ℓ2</t>
    </r>
    <r>
      <rPr>
        <sz val="12"/>
        <rFont val="Arial"/>
        <family val="2"/>
      </rPr>
      <t xml:space="preserve"> Element #2</t>
    </r>
  </si>
  <si>
    <r>
      <t xml:space="preserve">Enter </t>
    </r>
    <r>
      <rPr>
        <b/>
        <sz val="18"/>
        <color indexed="8"/>
        <rFont val="Times New Roman"/>
        <family val="1"/>
      </rPr>
      <t xml:space="preserve">τ </t>
    </r>
    <r>
      <rPr>
        <sz val="12"/>
        <rFont val="Arial"/>
        <family val="2"/>
      </rPr>
      <t>(Eq 1)</t>
    </r>
  </si>
  <si>
    <t>The example given upon opening this spreadsheet is a 11-foot, 19-element LPDA for 6 meters through the weak-signal portion of the 70 cm band.</t>
  </si>
  <si>
    <r>
      <t>(Eq 14) λ</t>
    </r>
    <r>
      <rPr>
        <vertAlign val="subscript"/>
        <sz val="12"/>
        <rFont val="Arial"/>
        <family val="2"/>
      </rPr>
      <t>lft</t>
    </r>
    <r>
      <rPr>
        <sz val="12"/>
        <rFont val="Arial"/>
        <family val="2"/>
      </rPr>
      <t xml:space="preserve"> Element #1</t>
    </r>
  </si>
  <si>
    <r>
      <t xml:space="preserve">(Eq 14) </t>
    </r>
    <r>
      <rPr>
        <b/>
        <sz val="12"/>
        <rFont val="Arial"/>
        <family val="2"/>
      </rPr>
      <t>λ</t>
    </r>
    <r>
      <rPr>
        <b/>
        <vertAlign val="subscript"/>
        <sz val="12"/>
        <rFont val="Arial"/>
        <family val="2"/>
      </rPr>
      <t>lft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Element #1</t>
    </r>
  </si>
  <si>
    <r>
      <t>Element 2 ha</t>
    </r>
    <r>
      <rPr>
        <sz val="12"/>
        <rFont val="Arial"/>
        <family val="2"/>
      </rPr>
      <t xml:space="preserve">s a </t>
    </r>
    <r>
      <rPr>
        <i/>
        <sz val="12"/>
        <rFont val="Arial"/>
        <family val="2"/>
      </rPr>
      <t>Length (ft)</t>
    </r>
    <r>
      <rPr>
        <sz val="12"/>
        <rFont val="Arial"/>
        <family val="2"/>
      </rPr>
      <t xml:space="preserve"> of </t>
    </r>
    <r>
      <rPr>
        <i/>
        <sz val="12"/>
        <rFont val="Arial"/>
        <family val="2"/>
      </rPr>
      <t>9.64 ft</t>
    </r>
    <r>
      <rPr>
        <sz val="12"/>
        <rFont val="Arial"/>
        <family val="2"/>
      </rPr>
      <t xml:space="preserve"> with a </t>
    </r>
    <r>
      <rPr>
        <b/>
        <sz val="12"/>
        <rFont val="Arial"/>
        <family val="2"/>
      </rPr>
      <t xml:space="preserve">D1-2 </t>
    </r>
    <r>
      <rPr>
        <i/>
        <sz val="12"/>
        <rFont val="Arial"/>
        <family val="2"/>
      </rPr>
      <t>Spacing (ft)</t>
    </r>
    <r>
      <rPr>
        <sz val="12"/>
        <rFont val="Arial"/>
        <family val="2"/>
      </rPr>
      <t xml:space="preserve"> of </t>
    </r>
    <r>
      <rPr>
        <i/>
        <sz val="12"/>
        <rFont val="Arial"/>
        <family val="2"/>
      </rPr>
      <t>1.574 ft</t>
    </r>
    <r>
      <rPr>
        <sz val="12"/>
        <rFont val="Arial"/>
        <family val="2"/>
      </rPr>
      <t xml:space="preserve"> from Element #1 </t>
    </r>
  </si>
  <si>
    <r>
      <t>Element 3</t>
    </r>
    <r>
      <rPr>
        <sz val="12"/>
        <rFont val="Arial"/>
        <family val="2"/>
      </rPr>
      <t xml:space="preserve"> has a </t>
    </r>
    <r>
      <rPr>
        <i/>
        <sz val="12"/>
        <rFont val="Arial"/>
        <family val="2"/>
      </rPr>
      <t>Length (ft)</t>
    </r>
    <r>
      <rPr>
        <sz val="12"/>
        <rFont val="Arial"/>
        <family val="2"/>
      </rPr>
      <t xml:space="preserve"> of </t>
    </r>
    <r>
      <rPr>
        <i/>
        <sz val="12"/>
        <rFont val="Arial"/>
        <family val="2"/>
      </rPr>
      <t>9.45 ft</t>
    </r>
    <r>
      <rPr>
        <sz val="12"/>
        <rFont val="Arial"/>
        <family val="2"/>
      </rPr>
      <t xml:space="preserve"> with a </t>
    </r>
    <r>
      <rPr>
        <b/>
        <sz val="12"/>
        <rFont val="Arial"/>
        <family val="2"/>
      </rPr>
      <t xml:space="preserve">D2-3 </t>
    </r>
    <r>
      <rPr>
        <i/>
        <sz val="12"/>
        <rFont val="Arial"/>
        <family val="2"/>
      </rPr>
      <t>Spacing (ft)</t>
    </r>
    <r>
      <rPr>
        <sz val="12"/>
        <rFont val="Arial"/>
        <family val="2"/>
      </rPr>
      <t xml:space="preserve"> of </t>
    </r>
    <r>
      <rPr>
        <i/>
        <sz val="12"/>
        <rFont val="Arial"/>
        <family val="2"/>
      </rPr>
      <t>1.543 ft</t>
    </r>
    <r>
      <rPr>
        <sz val="12"/>
        <rFont val="Arial"/>
        <family val="2"/>
      </rPr>
      <t xml:space="preserve"> from Element #2</t>
    </r>
  </si>
  <si>
    <r>
      <t>Element 4</t>
    </r>
    <r>
      <rPr>
        <sz val="12"/>
        <rFont val="Arial"/>
        <family val="2"/>
      </rPr>
      <t xml:space="preserve"> has a </t>
    </r>
    <r>
      <rPr>
        <i/>
        <sz val="12"/>
        <rFont val="Arial"/>
        <family val="2"/>
      </rPr>
      <t xml:space="preserve">Length (ft) </t>
    </r>
    <r>
      <rPr>
        <sz val="12"/>
        <rFont val="Arial"/>
        <family val="2"/>
      </rPr>
      <t xml:space="preserve">of </t>
    </r>
    <r>
      <rPr>
        <i/>
        <sz val="12"/>
        <rFont val="Arial"/>
        <family val="2"/>
      </rPr>
      <t>9.26 ft</t>
    </r>
    <r>
      <rPr>
        <sz val="12"/>
        <rFont val="Arial"/>
        <family val="2"/>
      </rPr>
      <t xml:space="preserve"> with a </t>
    </r>
    <r>
      <rPr>
        <b/>
        <sz val="12"/>
        <rFont val="Arial"/>
        <family val="2"/>
      </rPr>
      <t xml:space="preserve">D3-4 </t>
    </r>
    <r>
      <rPr>
        <i/>
        <sz val="12"/>
        <rFont val="Arial"/>
        <family val="2"/>
      </rPr>
      <t xml:space="preserve">Spacing (ft) </t>
    </r>
    <r>
      <rPr>
        <sz val="12"/>
        <rFont val="Arial"/>
        <family val="2"/>
      </rPr>
      <t xml:space="preserve">of </t>
    </r>
    <r>
      <rPr>
        <i/>
        <sz val="12"/>
        <rFont val="Arial"/>
        <family val="2"/>
      </rPr>
      <t>1.512 ft</t>
    </r>
    <r>
      <rPr>
        <sz val="12"/>
        <rFont val="Arial"/>
        <family val="2"/>
      </rPr>
      <t xml:space="preserve"> from Element #3</t>
    </r>
  </si>
  <si>
    <r>
      <t xml:space="preserve">4) Enter the variable </t>
    </r>
    <r>
      <rPr>
        <b/>
        <sz val="18"/>
        <rFont val="Times New Roman"/>
        <family val="1"/>
      </rPr>
      <t>σ</t>
    </r>
  </si>
  <si>
    <t xml:space="preserve">Results of the entries made on the first sheet are displayed on the "Element Lengths and Spacing" sheet.  </t>
  </si>
  <si>
    <r>
      <t>Element 1</t>
    </r>
    <r>
      <rPr>
        <sz val="12"/>
        <rFont val="Arial"/>
        <family val="2"/>
      </rPr>
      <t xml:space="preserve"> has a </t>
    </r>
    <r>
      <rPr>
        <i/>
        <sz val="12"/>
        <rFont val="Arial"/>
        <family val="2"/>
      </rPr>
      <t xml:space="preserve">Length (ft) </t>
    </r>
    <r>
      <rPr>
        <sz val="12"/>
        <rFont val="Arial"/>
        <family val="2"/>
      </rPr>
      <t xml:space="preserve">of </t>
    </r>
    <r>
      <rPr>
        <i/>
        <sz val="12"/>
        <rFont val="Arial"/>
        <family val="2"/>
      </rPr>
      <t>9.84 ft</t>
    </r>
  </si>
  <si>
    <t>average impedance of the log-periodic dipole in ohms</t>
  </si>
  <si>
    <r>
      <t xml:space="preserve">Diameter of element to be used - note that this value is in </t>
    </r>
    <r>
      <rPr>
        <b/>
        <sz val="12"/>
        <rFont val="Arial"/>
        <family val="2"/>
      </rPr>
      <t>feet,</t>
    </r>
    <r>
      <rPr>
        <sz val="12"/>
        <rFont val="Arial"/>
        <family val="2"/>
      </rPr>
      <t xml:space="preserve"> not inches.</t>
    </r>
  </si>
  <si>
    <t>Enter Diameter, d, of conductors</t>
  </si>
  <si>
    <t>Spacing of conductors in the phase line</t>
  </si>
  <si>
    <r>
      <t xml:space="preserve">(Eq 31B) </t>
    </r>
    <r>
      <rPr>
        <b/>
        <sz val="12"/>
        <rFont val="Arial"/>
        <family val="2"/>
      </rPr>
      <t>S</t>
    </r>
  </si>
  <si>
    <t>Note: This result is for round conductors from Eqn 31B which assumes S is at least 3d</t>
  </si>
  <si>
    <r>
      <t xml:space="preserve">The results are determined in the </t>
    </r>
    <r>
      <rPr>
        <b/>
        <sz val="12"/>
        <rFont val="Arial"/>
        <family val="2"/>
      </rPr>
      <t>Spacing of Conductors</t>
    </r>
    <r>
      <rPr>
        <sz val="12"/>
        <rFont val="Arial"/>
        <family val="2"/>
      </rPr>
      <t xml:space="preserve"> cell.</t>
    </r>
  </si>
  <si>
    <r>
      <t xml:space="preserve">Choose </t>
    </r>
    <r>
      <rPr>
        <b/>
        <sz val="12"/>
        <color indexed="10"/>
        <rFont val="Arial"/>
        <family val="2"/>
      </rPr>
      <t>R</t>
    </r>
    <r>
      <rPr>
        <b/>
        <vertAlign val="subscript"/>
        <sz val="12"/>
        <color indexed="10"/>
        <rFont val="Arial"/>
        <family val="2"/>
      </rPr>
      <t>O</t>
    </r>
    <r>
      <rPr>
        <sz val="12"/>
        <color indexed="8"/>
        <rFont val="Arial"/>
        <family val="2"/>
      </rPr>
      <t>, the desired feed-point resistance, to give the lowest SWR for the intended balun transformation ratio (if any) and feed line impedance.</t>
    </r>
  </si>
  <si>
    <r>
      <t xml:space="preserve">Enter Diameter of Phase Line </t>
    </r>
    <r>
      <rPr>
        <sz val="12"/>
        <color indexed="8"/>
        <rFont val="Arial"/>
        <family val="2"/>
      </rPr>
      <t xml:space="preserve">cell. The formula assumes round conductors. In this example, the diameter for #12 AWG solid wire is entered. </t>
    </r>
  </si>
  <si>
    <t>Note: This result is for round conductors from Eq 31B which assumes S is at least 3 times d</t>
  </si>
  <si>
    <t>a</t>
  </si>
  <si>
    <t>KM9O@arrl.net 9/12/2011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</si>
</sst>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7"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MS Sans Serif"/>
      <family val="2"/>
    </font>
    <font>
      <b/>
      <sz val="12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10"/>
      <name val="Arial"/>
      <family val="2"/>
    </font>
    <font>
      <b/>
      <vertAlign val="subscript"/>
      <sz val="14"/>
      <name val="Arial"/>
      <family val="2"/>
    </font>
    <font>
      <b/>
      <vertAlign val="subscript"/>
      <sz val="12"/>
      <name val="Arial"/>
      <family val="2"/>
    </font>
    <font>
      <vertAlign val="subscript"/>
      <sz val="12"/>
      <name val="Arial"/>
      <family val="2"/>
    </font>
    <font>
      <b/>
      <sz val="12"/>
      <name val="Times New Roman"/>
      <family val="1"/>
    </font>
    <font>
      <b/>
      <vertAlign val="subscript"/>
      <sz val="12"/>
      <color indexed="10"/>
      <name val="Arial"/>
      <family val="2"/>
    </font>
    <font>
      <sz val="20"/>
      <name val="Arial"/>
      <family val="2"/>
    </font>
    <font>
      <i/>
      <sz val="12"/>
      <name val="Arial"/>
      <family val="2"/>
    </font>
    <font>
      <b/>
      <sz val="18"/>
      <name val="Times New Roman"/>
      <family val="1"/>
    </font>
    <font>
      <b/>
      <sz val="18"/>
      <color indexed="8"/>
      <name val="Times New Roman"/>
      <family val="1"/>
    </font>
    <font>
      <b/>
      <sz val="16"/>
      <name val="Times New Roman"/>
      <family val="1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9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 applyProtection="1">
      <alignment horizontal="center"/>
      <protection locked="0"/>
    </xf>
    <xf numFmtId="0" fontId="64" fillId="0" borderId="0" xfId="0" applyFont="1" applyFill="1" applyAlignment="1">
      <alignment/>
    </xf>
    <xf numFmtId="0" fontId="9" fillId="0" borderId="12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5" fillId="0" borderId="0" xfId="0" applyFont="1" applyAlignment="1">
      <alignment horizontal="center"/>
    </xf>
    <xf numFmtId="0" fontId="64" fillId="0" borderId="0" xfId="0" applyFont="1" applyAlignment="1">
      <alignment/>
    </xf>
    <xf numFmtId="0" fontId="6" fillId="0" borderId="13" xfId="0" applyFont="1" applyBorder="1" applyAlignment="1" applyProtection="1">
      <alignment horizontal="center"/>
      <protection locked="0"/>
    </xf>
    <xf numFmtId="2" fontId="6" fillId="0" borderId="13" xfId="0" applyNumberFormat="1" applyFont="1" applyBorder="1" applyAlignment="1" applyProtection="1">
      <alignment horizontal="center"/>
      <protection locked="0"/>
    </xf>
    <xf numFmtId="165" fontId="6" fillId="0" borderId="13" xfId="0" applyNumberFormat="1" applyFont="1" applyBorder="1" applyAlignment="1" applyProtection="1">
      <alignment horizontal="center"/>
      <protection locked="0"/>
    </xf>
    <xf numFmtId="0" fontId="65" fillId="0" borderId="0" xfId="0" applyFont="1" applyAlignment="1">
      <alignment/>
    </xf>
    <xf numFmtId="0" fontId="18" fillId="0" borderId="0" xfId="0" applyFont="1" applyAlignment="1">
      <alignment/>
    </xf>
    <xf numFmtId="0" fontId="59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19" fillId="0" borderId="0" xfId="0" applyFont="1" applyAlignment="1">
      <alignment/>
    </xf>
    <xf numFmtId="2" fontId="5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6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2" fontId="6" fillId="0" borderId="0" xfId="0" applyNumberFormat="1" applyFont="1" applyAlignment="1">
      <alignment horizontal="center"/>
    </xf>
    <xf numFmtId="0" fontId="6" fillId="0" borderId="14" xfId="0" applyFont="1" applyBorder="1" applyAlignment="1">
      <alignment horizontal="center"/>
    </xf>
    <xf numFmtId="165" fontId="5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165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n-hyperlink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9.00390625" style="0" customWidth="1"/>
    <col min="2" max="2" width="10.421875" style="0" customWidth="1"/>
    <col min="5" max="5" width="16.28125" style="0" customWidth="1"/>
    <col min="6" max="6" width="13.140625" style="0" customWidth="1"/>
    <col min="9" max="9" width="14.421875" style="0" customWidth="1"/>
  </cols>
  <sheetData>
    <row r="1" spans="1:7" s="8" customFormat="1" ht="15.75" customHeight="1">
      <c r="A1" s="7" t="s">
        <v>101</v>
      </c>
      <c r="B1" s="5"/>
      <c r="C1" s="5"/>
      <c r="D1" s="5"/>
      <c r="F1" s="5"/>
      <c r="G1" s="5"/>
    </row>
    <row r="2" spans="1:7" s="8" customFormat="1" ht="15.75" customHeight="1">
      <c r="A2" s="5" t="s">
        <v>89</v>
      </c>
      <c r="B2" s="5"/>
      <c r="C2" s="5"/>
      <c r="D2" s="5"/>
      <c r="F2" s="5"/>
      <c r="G2" s="5"/>
    </row>
    <row r="3" spans="1:7" s="8" customFormat="1" ht="15.75" customHeight="1">
      <c r="A3" s="5" t="s">
        <v>185</v>
      </c>
      <c r="B3" s="10"/>
      <c r="C3" s="10"/>
      <c r="D3" s="10"/>
      <c r="E3" s="11"/>
      <c r="F3" s="5"/>
      <c r="G3" s="5"/>
    </row>
    <row r="4" spans="1:7" s="8" customFormat="1" ht="15.75" customHeight="1">
      <c r="A4" s="5"/>
      <c r="B4" s="10"/>
      <c r="C4" s="10"/>
      <c r="D4" s="10"/>
      <c r="E4" s="11"/>
      <c r="F4" s="5"/>
      <c r="G4" s="5"/>
    </row>
    <row r="5" ht="25.5">
      <c r="A5" s="36" t="s">
        <v>118</v>
      </c>
    </row>
    <row r="6" ht="15">
      <c r="A6" s="5" t="s">
        <v>124</v>
      </c>
    </row>
    <row r="7" ht="15">
      <c r="A7" s="5" t="s">
        <v>132</v>
      </c>
    </row>
    <row r="8" spans="1:3" ht="15" customHeight="1">
      <c r="A8" s="5"/>
      <c r="B8" s="20"/>
      <c r="C8" s="16"/>
    </row>
    <row r="9" spans="1:3" ht="15" customHeight="1">
      <c r="A9" s="5"/>
      <c r="B9" s="20"/>
      <c r="C9" s="16"/>
    </row>
    <row r="10" spans="1:3" ht="25.5" customHeight="1">
      <c r="A10" s="36" t="s">
        <v>116</v>
      </c>
      <c r="B10" s="20"/>
      <c r="C10" s="16"/>
    </row>
    <row r="12" ht="19.5" customHeight="1">
      <c r="A12" s="5" t="s">
        <v>135</v>
      </c>
    </row>
    <row r="13" spans="1:3" ht="19.5" customHeight="1">
      <c r="A13" s="5" t="s">
        <v>105</v>
      </c>
      <c r="B13" s="20"/>
      <c r="C13" s="16"/>
    </row>
    <row r="14" ht="15" customHeight="1">
      <c r="A14" s="5"/>
    </row>
    <row r="15" ht="15.75" thickBot="1">
      <c r="A15" s="37" t="s">
        <v>111</v>
      </c>
    </row>
    <row r="16" spans="1:3" ht="18">
      <c r="A16" s="14" t="s">
        <v>85</v>
      </c>
      <c r="B16" s="15">
        <v>50</v>
      </c>
      <c r="C16" s="16" t="s">
        <v>87</v>
      </c>
    </row>
    <row r="18" ht="15">
      <c r="A18" s="5" t="s">
        <v>112</v>
      </c>
    </row>
    <row r="19" spans="1:3" ht="18">
      <c r="A19" s="14" t="s">
        <v>86</v>
      </c>
      <c r="B19" s="17">
        <v>432</v>
      </c>
      <c r="C19" s="16" t="s">
        <v>87</v>
      </c>
    </row>
    <row r="21" ht="22.5">
      <c r="A21" s="5" t="s">
        <v>108</v>
      </c>
    </row>
    <row r="22" spans="1:4" ht="18.75" customHeight="1">
      <c r="A22" s="18" t="s">
        <v>164</v>
      </c>
      <c r="B22" s="17">
        <v>0.87</v>
      </c>
      <c r="D22" s="5" t="s">
        <v>109</v>
      </c>
    </row>
    <row r="24" ht="22.5">
      <c r="A24" s="5" t="s">
        <v>171</v>
      </c>
    </row>
    <row r="25" spans="1:4" ht="18.75" customHeight="1" thickBot="1">
      <c r="A25" s="18" t="s">
        <v>157</v>
      </c>
      <c r="B25" s="19">
        <v>0.08</v>
      </c>
      <c r="D25" s="5" t="s">
        <v>110</v>
      </c>
    </row>
    <row r="27" ht="23.25">
      <c r="A27" s="5" t="s">
        <v>114</v>
      </c>
    </row>
    <row r="28" ht="20.25" customHeight="1">
      <c r="A28" s="5" t="s">
        <v>115</v>
      </c>
    </row>
    <row r="29" ht="15">
      <c r="A29" s="5"/>
    </row>
    <row r="30" s="8" customFormat="1" ht="20.25" customHeight="1">
      <c r="A30" s="5" t="s">
        <v>165</v>
      </c>
    </row>
    <row r="32" ht="22.5">
      <c r="A32" s="5" t="s">
        <v>136</v>
      </c>
    </row>
    <row r="33" ht="22.5">
      <c r="A33" s="5" t="s">
        <v>137</v>
      </c>
    </row>
    <row r="34" ht="22.5">
      <c r="A34" s="5" t="s">
        <v>117</v>
      </c>
    </row>
    <row r="35" ht="15">
      <c r="A35" s="5"/>
    </row>
    <row r="36" ht="22.5">
      <c r="A36" s="5" t="s">
        <v>138</v>
      </c>
    </row>
    <row r="37" ht="15">
      <c r="A37" s="5"/>
    </row>
    <row r="39" ht="25.5">
      <c r="A39" s="36" t="s">
        <v>133</v>
      </c>
    </row>
    <row r="41" s="8" customFormat="1" ht="15">
      <c r="A41" s="5" t="s">
        <v>172</v>
      </c>
    </row>
    <row r="42" ht="15">
      <c r="A42" s="5"/>
    </row>
    <row r="43" ht="15">
      <c r="A43" s="5" t="s">
        <v>139</v>
      </c>
    </row>
    <row r="44" ht="12.75">
      <c r="A44" s="8"/>
    </row>
    <row r="45" spans="1:11" ht="15.75">
      <c r="A45" s="38" t="s">
        <v>3</v>
      </c>
      <c r="B45" s="7"/>
      <c r="D45" s="7"/>
      <c r="F45" s="27" t="s">
        <v>92</v>
      </c>
      <c r="G45" s="7"/>
      <c r="J45" s="28" t="s">
        <v>93</v>
      </c>
      <c r="K45" s="7"/>
    </row>
    <row r="46" spans="1:11" ht="18.75">
      <c r="A46" s="30">
        <v>1</v>
      </c>
      <c r="B46" s="5" t="s">
        <v>167</v>
      </c>
      <c r="F46" s="25">
        <v>9.84</v>
      </c>
      <c r="G46" s="5"/>
      <c r="J46" s="26"/>
      <c r="K46" s="5"/>
    </row>
    <row r="47" spans="1:11" ht="15.75">
      <c r="A47" s="30">
        <v>2</v>
      </c>
      <c r="B47" s="5" t="s">
        <v>163</v>
      </c>
      <c r="F47" s="25">
        <v>9.64</v>
      </c>
      <c r="G47" s="5" t="s">
        <v>162</v>
      </c>
      <c r="J47" s="26">
        <v>1.574</v>
      </c>
      <c r="K47" s="5" t="s">
        <v>4</v>
      </c>
    </row>
    <row r="48" spans="1:11" ht="15.75">
      <c r="A48" s="30">
        <v>3</v>
      </c>
      <c r="B48" s="7" t="s">
        <v>5</v>
      </c>
      <c r="F48" s="25">
        <v>9.45</v>
      </c>
      <c r="G48" s="5" t="s">
        <v>161</v>
      </c>
      <c r="J48" s="26">
        <v>1.543</v>
      </c>
      <c r="K48" s="5" t="s">
        <v>119</v>
      </c>
    </row>
    <row r="49" spans="1:11" ht="15.75">
      <c r="A49" s="30">
        <v>4</v>
      </c>
      <c r="B49" s="7" t="s">
        <v>6</v>
      </c>
      <c r="F49" s="25">
        <v>9.26</v>
      </c>
      <c r="G49" s="7" t="s">
        <v>7</v>
      </c>
      <c r="J49" s="26">
        <v>1.512</v>
      </c>
      <c r="K49" s="5" t="s">
        <v>84</v>
      </c>
    </row>
    <row r="50" spans="1:11" ht="15.75">
      <c r="A50" s="30"/>
      <c r="B50" s="5"/>
      <c r="F50" s="25"/>
      <c r="G50" s="7"/>
      <c r="J50" s="26"/>
      <c r="K50" s="5"/>
    </row>
    <row r="51" s="8" customFormat="1" ht="15">
      <c r="A51" s="39" t="s">
        <v>173</v>
      </c>
    </row>
    <row r="53" ht="15.75">
      <c r="A53" s="39" t="s">
        <v>168</v>
      </c>
    </row>
    <row r="55" ht="15.75">
      <c r="A55" s="39" t="s">
        <v>169</v>
      </c>
    </row>
    <row r="57" ht="15.75">
      <c r="A57" s="39" t="s">
        <v>170</v>
      </c>
    </row>
    <row r="59" ht="15.75">
      <c r="A59" s="5" t="s">
        <v>140</v>
      </c>
    </row>
    <row r="62" ht="25.5">
      <c r="A62" s="36" t="s">
        <v>134</v>
      </c>
    </row>
    <row r="63" ht="15.75">
      <c r="A63" s="7"/>
    </row>
    <row r="64" spans="1:4" ht="15">
      <c r="A64" s="5" t="s">
        <v>141</v>
      </c>
      <c r="D64" s="5"/>
    </row>
    <row r="65" ht="15">
      <c r="D65" s="5"/>
    </row>
    <row r="66" ht="19.5" thickBot="1">
      <c r="A66" s="5" t="s">
        <v>181</v>
      </c>
    </row>
    <row r="67" spans="1:4" ht="19.5" thickBot="1">
      <c r="A67" s="31" t="s">
        <v>104</v>
      </c>
      <c r="B67" s="32">
        <v>150</v>
      </c>
      <c r="C67" s="5"/>
      <c r="D67" s="5"/>
    </row>
    <row r="68" spans="1:4" ht="15.75">
      <c r="A68" s="31"/>
      <c r="B68" s="48"/>
      <c r="C68" s="5"/>
      <c r="D68" s="5"/>
    </row>
    <row r="69" spans="1:4" ht="18.75">
      <c r="A69" s="5" t="s">
        <v>158</v>
      </c>
      <c r="B69" s="38">
        <v>442</v>
      </c>
      <c r="C69" s="5" t="s">
        <v>94</v>
      </c>
      <c r="D69" s="5"/>
    </row>
    <row r="70" spans="1:4" ht="15.75">
      <c r="A70" s="5" t="s">
        <v>159</v>
      </c>
      <c r="B70" s="38">
        <v>0.086</v>
      </c>
      <c r="C70" s="5" t="s">
        <v>95</v>
      </c>
      <c r="D70" s="5"/>
    </row>
    <row r="71" spans="1:4" ht="15.75">
      <c r="A71" s="5"/>
      <c r="B71" s="38"/>
      <c r="C71" s="5"/>
      <c r="D71" s="5"/>
    </row>
    <row r="72" ht="16.5" thickBot="1">
      <c r="A72" s="7" t="s">
        <v>122</v>
      </c>
    </row>
    <row r="73" spans="1:4" ht="16.5" thickBot="1">
      <c r="A73" s="31" t="s">
        <v>81</v>
      </c>
      <c r="B73" s="33">
        <v>0.8</v>
      </c>
      <c r="C73" s="5" t="s">
        <v>80</v>
      </c>
      <c r="D73" s="5" t="s">
        <v>96</v>
      </c>
    </row>
    <row r="74" spans="1:4" ht="15.75">
      <c r="A74" s="31"/>
      <c r="B74" s="5"/>
      <c r="C74" s="5"/>
      <c r="D74" s="5"/>
    </row>
    <row r="75" ht="15.75" thickBot="1">
      <c r="A75" s="5" t="s">
        <v>123</v>
      </c>
    </row>
    <row r="76" spans="1:4" ht="16.5" thickBot="1">
      <c r="A76" s="31" t="s">
        <v>82</v>
      </c>
      <c r="B76" s="34">
        <v>0.0208</v>
      </c>
      <c r="C76" s="5" t="s">
        <v>80</v>
      </c>
      <c r="D76" s="5" t="s">
        <v>175</v>
      </c>
    </row>
    <row r="77" spans="1:4" ht="18.75">
      <c r="A77" s="5" t="s">
        <v>160</v>
      </c>
      <c r="B77" s="42">
        <v>167.7671</v>
      </c>
      <c r="C77" s="5" t="s">
        <v>174</v>
      </c>
      <c r="D77" s="5"/>
    </row>
    <row r="79" ht="18.75">
      <c r="A79" s="5" t="s">
        <v>142</v>
      </c>
    </row>
    <row r="80" spans="1:2" ht="15.75">
      <c r="A80" s="31" t="s">
        <v>182</v>
      </c>
      <c r="B80" t="s">
        <v>184</v>
      </c>
    </row>
    <row r="81" ht="16.5" thickBot="1">
      <c r="A81" s="5" t="s">
        <v>180</v>
      </c>
    </row>
    <row r="82" spans="1:4" ht="16.5" thickBot="1">
      <c r="A82" s="31" t="s">
        <v>176</v>
      </c>
      <c r="B82" s="46">
        <v>0.0808</v>
      </c>
      <c r="C82" s="5" t="s">
        <v>1</v>
      </c>
      <c r="D82" s="44"/>
    </row>
    <row r="83" spans="1:4" ht="15.75">
      <c r="A83" s="5" t="s">
        <v>178</v>
      </c>
      <c r="B83" s="45">
        <f>10^((B79/276)-LOG(2)+LOG(B82))</f>
        <v>0.040399999999999985</v>
      </c>
      <c r="C83" s="5" t="s">
        <v>1</v>
      </c>
      <c r="D83" s="5" t="s">
        <v>177</v>
      </c>
    </row>
    <row r="84" spans="1:5" ht="15.75">
      <c r="A84" s="5"/>
      <c r="B84" s="45"/>
      <c r="C84" s="3"/>
      <c r="D84" s="47" t="s">
        <v>179</v>
      </c>
      <c r="E84" s="43"/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3" sqref="A3"/>
    </sheetView>
  </sheetViews>
  <sheetFormatPr defaultColWidth="11.57421875" defaultRowHeight="12.75"/>
  <cols>
    <col min="1" max="1" width="47.28125" style="2" customWidth="1"/>
    <col min="2" max="2" width="11.57421875" style="2" customWidth="1"/>
    <col min="3" max="3" width="13.57421875" style="2" customWidth="1"/>
    <col min="4" max="4" width="47.28125" style="2" customWidth="1"/>
    <col min="5" max="5" width="11.00390625" style="1" customWidth="1"/>
    <col min="6" max="7" width="11.57421875" style="2" customWidth="1"/>
  </cols>
  <sheetData>
    <row r="1" spans="1:7" s="8" customFormat="1" ht="15.75" customHeight="1">
      <c r="A1" s="7" t="s">
        <v>101</v>
      </c>
      <c r="B1" s="5"/>
      <c r="C1" s="5"/>
      <c r="D1" s="5"/>
      <c r="F1" s="5"/>
      <c r="G1" s="5"/>
    </row>
    <row r="2" spans="1:7" s="8" customFormat="1" ht="15.75" customHeight="1">
      <c r="A2" s="5" t="s">
        <v>89</v>
      </c>
      <c r="B2" s="5"/>
      <c r="C2" s="5"/>
      <c r="D2" s="5"/>
      <c r="F2" s="5"/>
      <c r="G2" s="5"/>
    </row>
    <row r="3" spans="1:7" s="8" customFormat="1" ht="15.75" customHeight="1">
      <c r="A3" s="5" t="s">
        <v>185</v>
      </c>
      <c r="B3" s="10"/>
      <c r="C3" s="10"/>
      <c r="D3" s="10"/>
      <c r="E3" s="11"/>
      <c r="F3" s="5"/>
      <c r="G3" s="5"/>
    </row>
    <row r="4" spans="1:7" s="8" customFormat="1" ht="15.75" customHeight="1">
      <c r="A4" s="5"/>
      <c r="B4" s="10"/>
      <c r="C4" s="10"/>
      <c r="D4" s="10"/>
      <c r="E4" s="11"/>
      <c r="F4" s="5"/>
      <c r="G4" s="5"/>
    </row>
    <row r="5" spans="1:7" s="13" customFormat="1" ht="15.75" customHeight="1">
      <c r="A5" s="7" t="s">
        <v>98</v>
      </c>
      <c r="B5" s="7"/>
      <c r="C5" s="7"/>
      <c r="D5" s="7"/>
      <c r="E5" s="12"/>
      <c r="F5" s="7"/>
      <c r="G5" s="7"/>
    </row>
    <row r="6" spans="1:7" s="13" customFormat="1" ht="15.75" customHeight="1">
      <c r="A6" s="7" t="s">
        <v>100</v>
      </c>
      <c r="F6" s="7"/>
      <c r="G6" s="7"/>
    </row>
    <row r="7" spans="1:7" s="8" customFormat="1" ht="15.75" customHeight="1">
      <c r="A7" s="5"/>
      <c r="B7" s="10"/>
      <c r="C7" s="10"/>
      <c r="D7" s="10"/>
      <c r="E7" s="11"/>
      <c r="F7" s="5"/>
      <c r="G7" s="5"/>
    </row>
    <row r="8" spans="1:7" s="8" customFormat="1" ht="15.75" customHeight="1">
      <c r="A8" s="10" t="s">
        <v>102</v>
      </c>
      <c r="B8" s="10"/>
      <c r="C8" s="10"/>
      <c r="D8" s="10"/>
      <c r="E8" s="11"/>
      <c r="F8" s="5"/>
      <c r="G8" s="5"/>
    </row>
    <row r="9" spans="1:6" s="8" customFormat="1" ht="15.75" customHeight="1">
      <c r="A9" s="14" t="s">
        <v>85</v>
      </c>
      <c r="B9" s="15">
        <v>50</v>
      </c>
      <c r="C9" s="16" t="s">
        <v>87</v>
      </c>
      <c r="D9" s="5"/>
      <c r="E9" s="11"/>
      <c r="F9" s="5"/>
    </row>
    <row r="10" spans="1:6" s="8" customFormat="1" ht="15.75" customHeight="1">
      <c r="A10" s="14" t="s">
        <v>86</v>
      </c>
      <c r="B10" s="17">
        <v>432</v>
      </c>
      <c r="C10" s="16" t="s">
        <v>87</v>
      </c>
      <c r="D10" s="5"/>
      <c r="E10" s="11"/>
      <c r="F10" s="5"/>
    </row>
    <row r="11" spans="1:6" s="8" customFormat="1" ht="15.75" customHeight="1">
      <c r="A11" s="18" t="s">
        <v>156</v>
      </c>
      <c r="B11" s="17">
        <v>0.87</v>
      </c>
      <c r="C11" s="10"/>
      <c r="D11" s="5" t="s">
        <v>106</v>
      </c>
      <c r="E11" s="11"/>
      <c r="F11" s="5"/>
    </row>
    <row r="12" spans="1:6" s="8" customFormat="1" ht="15.75" customHeight="1">
      <c r="A12" s="18" t="s">
        <v>157</v>
      </c>
      <c r="B12" s="19">
        <v>0.08</v>
      </c>
      <c r="C12" s="10"/>
      <c r="D12" s="5" t="s">
        <v>107</v>
      </c>
      <c r="E12" s="11"/>
      <c r="F12" s="5"/>
    </row>
    <row r="13" spans="1:6" s="8" customFormat="1" ht="15.75" customHeight="1">
      <c r="A13" s="5"/>
      <c r="B13" s="20"/>
      <c r="C13" s="10"/>
      <c r="D13" s="5"/>
      <c r="E13" s="11"/>
      <c r="F13" s="5"/>
    </row>
    <row r="14" spans="1:6" s="8" customFormat="1" ht="15.75" customHeight="1">
      <c r="A14" s="21" t="s">
        <v>88</v>
      </c>
      <c r="B14" s="20"/>
      <c r="C14" s="10"/>
      <c r="D14" s="5"/>
      <c r="E14" s="11"/>
      <c r="F14" s="5"/>
    </row>
    <row r="15" spans="1:6" s="8" customFormat="1" ht="15.75" customHeight="1">
      <c r="A15" s="5" t="s">
        <v>147</v>
      </c>
      <c r="B15" s="7">
        <f>0.243*B11-0.051</f>
        <v>0.16041</v>
      </c>
      <c r="C15" s="5"/>
      <c r="D15" s="5"/>
      <c r="E15" s="11"/>
      <c r="F15" s="5"/>
    </row>
    <row r="16" spans="1:6" s="8" customFormat="1" ht="15.75" customHeight="1">
      <c r="A16" s="5" t="s">
        <v>148</v>
      </c>
      <c r="B16" s="7">
        <f>B10/B9</f>
        <v>8.64</v>
      </c>
      <c r="C16" s="5"/>
      <c r="D16" s="5" t="s">
        <v>153</v>
      </c>
      <c r="E16" s="7">
        <f>(1-(1/B19))*B17*(984/B9)/4</f>
        <v>11.123872333091665</v>
      </c>
      <c r="F16" s="5" t="s">
        <v>0</v>
      </c>
    </row>
    <row r="17" spans="1:6" s="8" customFormat="1" ht="15.75" customHeight="1">
      <c r="A17" s="5" t="s">
        <v>149</v>
      </c>
      <c r="B17" s="7">
        <f>(4*B12)/(1-B11)</f>
        <v>2.4615384615384617</v>
      </c>
      <c r="C17" s="5"/>
      <c r="D17" s="5" t="s">
        <v>154</v>
      </c>
      <c r="E17" s="7">
        <f>IF(E19-INT(E19)&lt;0.3,ROUNDDOWN(E19,0),ROUNDUP(E19,0))</f>
        <v>19</v>
      </c>
      <c r="F17" s="5"/>
    </row>
    <row r="18" spans="1:7" s="8" customFormat="1" ht="15.75" customHeight="1">
      <c r="A18" s="5" t="s">
        <v>150</v>
      </c>
      <c r="B18" s="7">
        <f>1.1+(7.7*(1-B11)*(1-B11)*B17)</f>
        <v>1.4203200000000002</v>
      </c>
      <c r="C18" s="5"/>
      <c r="D18" s="5" t="s">
        <v>155</v>
      </c>
      <c r="E18" s="7">
        <f>B20/8</f>
        <v>2.46</v>
      </c>
      <c r="F18" s="5" t="s">
        <v>1</v>
      </c>
      <c r="G18" s="5"/>
    </row>
    <row r="19" spans="1:7" s="8" customFormat="1" ht="15.75" customHeight="1">
      <c r="A19" s="5" t="s">
        <v>151</v>
      </c>
      <c r="B19" s="7">
        <f>(B10/B9)*B18</f>
        <v>12.271564800000004</v>
      </c>
      <c r="C19" s="5"/>
      <c r="D19" s="10" t="s">
        <v>113</v>
      </c>
      <c r="E19" s="35">
        <f>(1+((LOG10(B19))/(LOG10(1/B11))))</f>
        <v>19.004075547358784</v>
      </c>
      <c r="G19" s="5"/>
    </row>
    <row r="20" spans="1:7" s="8" customFormat="1" ht="15.75" customHeight="1">
      <c r="A20" s="5" t="s">
        <v>152</v>
      </c>
      <c r="B20" s="7">
        <f>984/B9</f>
        <v>19.68</v>
      </c>
      <c r="D20" s="22"/>
      <c r="G20" s="5"/>
    </row>
    <row r="21" spans="1:7" s="8" customFormat="1" ht="15.75" customHeight="1">
      <c r="A21" s="5"/>
      <c r="C21" s="5"/>
      <c r="G21" s="5"/>
    </row>
    <row r="22" spans="1:7" s="8" customFormat="1" ht="15.75" customHeight="1">
      <c r="A22" s="5" t="s">
        <v>90</v>
      </c>
      <c r="D22" s="5"/>
      <c r="E22" s="11"/>
      <c r="F22" s="5"/>
      <c r="G22" s="5"/>
    </row>
    <row r="23" spans="1:7" s="8" customFormat="1" ht="15.75" customHeight="1">
      <c r="A23" s="5" t="s">
        <v>91</v>
      </c>
      <c r="C23" s="5"/>
      <c r="D23" s="5"/>
      <c r="E23" s="11"/>
      <c r="F23" s="5"/>
      <c r="G23" s="5"/>
    </row>
    <row r="24" spans="1:3" ht="18.75">
      <c r="A24" s="5"/>
      <c r="B24"/>
      <c r="C24"/>
    </row>
    <row r="25" spans="1:4" ht="18.75">
      <c r="A25" s="5"/>
      <c r="B25"/>
      <c r="C25"/>
      <c r="D25"/>
    </row>
    <row r="26" spans="1:4" ht="18.75">
      <c r="A26" s="5"/>
      <c r="B26"/>
      <c r="C26"/>
      <c r="D26"/>
    </row>
    <row r="27" spans="1:4" ht="18.75">
      <c r="A27" s="5"/>
      <c r="B27"/>
      <c r="C27"/>
      <c r="D27"/>
    </row>
    <row r="28" spans="1:7" ht="18.75">
      <c r="A28" s="5"/>
      <c r="B28"/>
      <c r="C28"/>
      <c r="D28"/>
      <c r="F28"/>
      <c r="G28"/>
    </row>
    <row r="29" spans="1:7" ht="18.75">
      <c r="A29" s="5"/>
      <c r="B29"/>
      <c r="C29"/>
      <c r="D29"/>
      <c r="F29"/>
      <c r="G29"/>
    </row>
    <row r="30" spans="1:7" ht="18.75">
      <c r="A30" s="5"/>
      <c r="B30"/>
      <c r="C30"/>
      <c r="D30"/>
      <c r="F30"/>
      <c r="G30"/>
    </row>
    <row r="31" spans="1:7" ht="18.75">
      <c r="A31" s="5"/>
      <c r="B31"/>
      <c r="C31"/>
      <c r="D31"/>
      <c r="F31"/>
      <c r="G31"/>
    </row>
    <row r="32" spans="1:7" ht="18.75">
      <c r="A32" s="5"/>
      <c r="B32"/>
      <c r="C32"/>
      <c r="D32"/>
      <c r="F32"/>
      <c r="G32"/>
    </row>
    <row r="33" spans="1:7" ht="18.75">
      <c r="A33" s="5"/>
      <c r="B33"/>
      <c r="C33"/>
      <c r="D33"/>
      <c r="F33"/>
      <c r="G33"/>
    </row>
    <row r="34" spans="1:4" ht="18.75">
      <c r="A34" s="5"/>
      <c r="B34"/>
      <c r="C34"/>
      <c r="D34"/>
    </row>
    <row r="35" spans="1:4" ht="18.75">
      <c r="A35" s="5"/>
      <c r="B35"/>
      <c r="C35"/>
      <c r="D35"/>
    </row>
    <row r="36" spans="1:4" ht="18.75">
      <c r="A36" s="5"/>
      <c r="B36"/>
      <c r="C36"/>
      <c r="D36"/>
    </row>
    <row r="37" spans="1:4" ht="18.75">
      <c r="A37" s="5"/>
      <c r="B37"/>
      <c r="C37"/>
      <c r="D37"/>
    </row>
    <row r="38" spans="1:4" ht="18.75">
      <c r="A38" s="5"/>
      <c r="B38"/>
      <c r="C38"/>
      <c r="D38"/>
    </row>
    <row r="39" spans="1:4" ht="18.75">
      <c r="A39" s="5"/>
      <c r="B39"/>
      <c r="C39"/>
      <c r="D39"/>
    </row>
    <row r="40" spans="1:4" ht="18.75">
      <c r="A40" s="5"/>
      <c r="B40"/>
      <c r="C40"/>
      <c r="D40"/>
    </row>
    <row r="41" spans="1:4" ht="18.75">
      <c r="A41" s="5"/>
      <c r="B41"/>
      <c r="C41"/>
      <c r="D41"/>
    </row>
    <row r="42" spans="1:4" ht="18.75">
      <c r="A42" s="5"/>
      <c r="B42"/>
      <c r="C42"/>
      <c r="D42"/>
    </row>
  </sheetData>
  <sheetProtection selectLockedCells="1"/>
  <printOptions/>
  <pageMargins left="0.7875" right="0.7875" top="1.025" bottom="1.025" header="0.7875" footer="0.7875"/>
  <pageSetup firstPageNumber="1" useFirstPageNumber="1"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3" sqref="A3"/>
    </sheetView>
  </sheetViews>
  <sheetFormatPr defaultColWidth="11.57421875" defaultRowHeight="12.75"/>
  <cols>
    <col min="1" max="1" width="12.421875" style="8" customWidth="1"/>
    <col min="2" max="2" width="24.7109375" style="8" customWidth="1"/>
    <col min="3" max="3" width="13.421875" style="23" customWidth="1"/>
    <col min="4" max="4" width="4.7109375" style="23" customWidth="1"/>
    <col min="5" max="5" width="17.28125" style="8" customWidth="1"/>
    <col min="6" max="6" width="11.57421875" style="24" customWidth="1"/>
    <col min="7" max="7" width="11.57421875" style="8" customWidth="1"/>
  </cols>
  <sheetData>
    <row r="1" spans="1:8" s="8" customFormat="1" ht="15.75" customHeight="1">
      <c r="A1" s="7" t="s">
        <v>101</v>
      </c>
      <c r="B1" s="5"/>
      <c r="C1" s="5"/>
      <c r="D1" s="5"/>
      <c r="E1" s="5"/>
      <c r="G1" s="5"/>
      <c r="H1" s="5"/>
    </row>
    <row r="2" spans="1:8" s="8" customFormat="1" ht="15.75" customHeight="1">
      <c r="A2" s="5" t="s">
        <v>89</v>
      </c>
      <c r="B2" s="5"/>
      <c r="C2" s="5"/>
      <c r="D2" s="5"/>
      <c r="E2" s="5"/>
      <c r="G2" s="5"/>
      <c r="H2" s="5"/>
    </row>
    <row r="3" spans="1:8" s="8" customFormat="1" ht="15.75" customHeight="1">
      <c r="A3" s="5" t="s">
        <v>185</v>
      </c>
      <c r="B3" s="10"/>
      <c r="C3" s="10"/>
      <c r="D3" s="10"/>
      <c r="E3" s="10"/>
      <c r="F3" s="11"/>
      <c r="G3" s="5"/>
      <c r="H3" s="5"/>
    </row>
    <row r="4" spans="2:9" s="5" customFormat="1" ht="15.75" customHeight="1">
      <c r="B4" s="9"/>
      <c r="C4" s="10"/>
      <c r="D4" s="10"/>
      <c r="E4" s="10"/>
      <c r="F4" s="10"/>
      <c r="H4" s="4"/>
      <c r="I4" s="2"/>
    </row>
    <row r="5" spans="1:6" s="5" customFormat="1" ht="15.75" customHeight="1">
      <c r="A5" s="7" t="s">
        <v>2</v>
      </c>
      <c r="C5" s="25"/>
      <c r="D5" s="25"/>
      <c r="F5" s="26"/>
    </row>
    <row r="6" spans="3:6" s="5" customFormat="1" ht="15.75" customHeight="1">
      <c r="C6" s="25"/>
      <c r="D6" s="25"/>
      <c r="F6" s="26"/>
    </row>
    <row r="7" spans="1:7" s="6" customFormat="1" ht="15.75" customHeight="1">
      <c r="A7" s="7" t="s">
        <v>98</v>
      </c>
      <c r="B7" s="7"/>
      <c r="C7" s="7"/>
      <c r="D7" s="7"/>
      <c r="E7" s="7"/>
      <c r="F7" s="7"/>
      <c r="G7" s="7"/>
    </row>
    <row r="8" spans="1:7" s="6" customFormat="1" ht="15.75" customHeight="1">
      <c r="A8" s="7" t="s">
        <v>100</v>
      </c>
      <c r="B8" s="7"/>
      <c r="C8" s="7"/>
      <c r="D8" s="7"/>
      <c r="E8" s="7"/>
      <c r="F8" s="7"/>
      <c r="G8" s="7"/>
    </row>
    <row r="9" spans="1:7" s="29" customFormat="1" ht="15.75" customHeight="1">
      <c r="A9" s="7" t="s">
        <v>3</v>
      </c>
      <c r="B9" s="50" t="s">
        <v>92</v>
      </c>
      <c r="C9" s="50"/>
      <c r="D9" s="27"/>
      <c r="E9" s="51" t="s">
        <v>93</v>
      </c>
      <c r="F9" s="51"/>
      <c r="G9" s="7"/>
    </row>
    <row r="10" spans="1:6" s="5" customFormat="1" ht="15.75" customHeight="1">
      <c r="A10" s="30">
        <v>1</v>
      </c>
      <c r="B10" s="5" t="s">
        <v>166</v>
      </c>
      <c r="C10" s="40">
        <f>492/'Enter Freq and Variables'!B9</f>
        <v>9.84</v>
      </c>
      <c r="D10" s="40"/>
      <c r="F10" s="26"/>
    </row>
    <row r="11" spans="1:7" s="5" customFormat="1" ht="15.75" customHeight="1">
      <c r="A11" s="30">
        <v>2</v>
      </c>
      <c r="B11" s="5" t="s">
        <v>144</v>
      </c>
      <c r="C11" s="40">
        <f>'Enter Freq and Variables'!B11*C10</f>
        <v>8.5608</v>
      </c>
      <c r="D11" s="40"/>
      <c r="E11" s="5" t="s">
        <v>145</v>
      </c>
      <c r="F11" s="40">
        <f>(C10-C11)*'Enter Freq and Variables'!B17/2</f>
        <v>1.5743999999999994</v>
      </c>
      <c r="G11" s="5" t="s">
        <v>4</v>
      </c>
    </row>
    <row r="12" spans="1:7" s="5" customFormat="1" ht="15.75" customHeight="1">
      <c r="A12" s="30">
        <v>3</v>
      </c>
      <c r="B12" s="5" t="s">
        <v>5</v>
      </c>
      <c r="C12" s="40">
        <f>'Enter Freq and Variables'!B11*C11</f>
        <v>7.447896</v>
      </c>
      <c r="D12" s="40"/>
      <c r="E12" s="5" t="s">
        <v>146</v>
      </c>
      <c r="F12" s="40">
        <f>'Enter Freq and Variables'!B11*F11</f>
        <v>1.3697279999999994</v>
      </c>
      <c r="G12" s="5" t="s">
        <v>83</v>
      </c>
    </row>
    <row r="13" spans="1:7" s="5" customFormat="1" ht="15.75" customHeight="1">
      <c r="A13" s="30">
        <v>4</v>
      </c>
      <c r="B13" s="5" t="s">
        <v>6</v>
      </c>
      <c r="C13" s="40">
        <f>'Enter Freq and Variables'!B11*C12</f>
        <v>6.47966952</v>
      </c>
      <c r="D13" s="40"/>
      <c r="E13" s="5" t="s">
        <v>7</v>
      </c>
      <c r="F13" s="40">
        <f>'Enter Freq and Variables'!B11*F12</f>
        <v>1.1916633599999995</v>
      </c>
      <c r="G13" s="5" t="s">
        <v>84</v>
      </c>
    </row>
    <row r="14" spans="1:6" s="5" customFormat="1" ht="15.75" customHeight="1">
      <c r="A14" s="30">
        <v>5</v>
      </c>
      <c r="B14" s="5" t="s">
        <v>8</v>
      </c>
      <c r="C14" s="40">
        <f>'Enter Freq and Variables'!B11*C13</f>
        <v>5.6373124824</v>
      </c>
      <c r="D14" s="40"/>
      <c r="E14" s="5" t="s">
        <v>9</v>
      </c>
      <c r="F14" s="40">
        <f>'Enter Freq and Variables'!B11*F13</f>
        <v>1.0367471231999996</v>
      </c>
    </row>
    <row r="15" spans="1:6" s="5" customFormat="1" ht="15.75" customHeight="1">
      <c r="A15" s="30">
        <v>6</v>
      </c>
      <c r="B15" s="5" t="s">
        <v>10</v>
      </c>
      <c r="C15" s="40">
        <f>'Enter Freq and Variables'!B11*C14</f>
        <v>4.904461859687999</v>
      </c>
      <c r="D15" s="40"/>
      <c r="E15" s="5" t="s">
        <v>11</v>
      </c>
      <c r="F15" s="40">
        <f>'Enter Freq and Variables'!B11*F14</f>
        <v>0.9019699971839996</v>
      </c>
    </row>
    <row r="16" spans="1:6" s="5" customFormat="1" ht="15.75" customHeight="1">
      <c r="A16" s="30">
        <v>7</v>
      </c>
      <c r="B16" s="5" t="s">
        <v>12</v>
      </c>
      <c r="C16" s="40">
        <f>'Enter Freq and Variables'!B11*C15</f>
        <v>4.266881817928559</v>
      </c>
      <c r="D16" s="40"/>
      <c r="E16" s="5" t="s">
        <v>13</v>
      </c>
      <c r="F16" s="40">
        <f>'Enter Freq and Variables'!B11*F15</f>
        <v>0.7847138975500797</v>
      </c>
    </row>
    <row r="17" spans="1:6" s="5" customFormat="1" ht="15.75" customHeight="1">
      <c r="A17" s="30">
        <v>8</v>
      </c>
      <c r="B17" s="5" t="s">
        <v>14</v>
      </c>
      <c r="C17" s="40">
        <f>'Enter Freq and Variables'!B11*C16</f>
        <v>3.7121871815978467</v>
      </c>
      <c r="D17" s="40"/>
      <c r="E17" s="5" t="s">
        <v>15</v>
      </c>
      <c r="F17" s="40">
        <f>'Enter Freq and Variables'!B11*F16</f>
        <v>0.6827010908685693</v>
      </c>
    </row>
    <row r="18" spans="1:6" s="5" customFormat="1" ht="15.75" customHeight="1">
      <c r="A18" s="30">
        <v>9</v>
      </c>
      <c r="B18" s="5" t="s">
        <v>16</v>
      </c>
      <c r="C18" s="40">
        <f>'Enter Freq and Variables'!B11*C17</f>
        <v>3.2296028479901264</v>
      </c>
      <c r="D18" s="40"/>
      <c r="E18" s="5" t="s">
        <v>17</v>
      </c>
      <c r="F18" s="40">
        <f>'Enter Freq and Variables'!B11*F17</f>
        <v>0.5939499490556553</v>
      </c>
    </row>
    <row r="19" spans="1:6" s="5" customFormat="1" ht="15.75" customHeight="1">
      <c r="A19" s="30">
        <v>10</v>
      </c>
      <c r="B19" s="5" t="s">
        <v>18</v>
      </c>
      <c r="C19" s="40">
        <f>'Enter Freq and Variables'!B11*C18</f>
        <v>2.80975447775141</v>
      </c>
      <c r="D19" s="40"/>
      <c r="E19" s="5" t="s">
        <v>19</v>
      </c>
      <c r="F19" s="40">
        <f>F18*'Enter Freq and Variables'!B11</f>
        <v>0.5167364556784202</v>
      </c>
    </row>
    <row r="20" spans="1:6" s="5" customFormat="1" ht="15.75" customHeight="1">
      <c r="A20" s="30">
        <v>11</v>
      </c>
      <c r="B20" s="5" t="s">
        <v>20</v>
      </c>
      <c r="C20" s="40">
        <f>'Enter Freq and Variables'!B11*C19</f>
        <v>2.4444863956437266</v>
      </c>
      <c r="D20" s="40"/>
      <c r="E20" s="5" t="s">
        <v>21</v>
      </c>
      <c r="F20" s="40">
        <f>F19*'Enter Freq and Variables'!B11</f>
        <v>0.44956071644022555</v>
      </c>
    </row>
    <row r="21" spans="1:6" s="5" customFormat="1" ht="15.75" customHeight="1">
      <c r="A21" s="30">
        <v>12</v>
      </c>
      <c r="B21" s="5" t="s">
        <v>22</v>
      </c>
      <c r="C21" s="40">
        <f>'Enter Freq and Variables'!B11*C20</f>
        <v>2.126703164210042</v>
      </c>
      <c r="D21" s="40"/>
      <c r="E21" s="5" t="s">
        <v>23</v>
      </c>
      <c r="F21" s="40">
        <f>F20*'Enter Freq and Variables'!B11</f>
        <v>0.3911178233029962</v>
      </c>
    </row>
    <row r="22" spans="1:6" s="5" customFormat="1" ht="15.75" customHeight="1">
      <c r="A22" s="30">
        <v>13</v>
      </c>
      <c r="B22" s="5" t="s">
        <v>24</v>
      </c>
      <c r="C22" s="40">
        <f>'Enter Freq and Variables'!B11*C21</f>
        <v>1.8502317528627366</v>
      </c>
      <c r="D22" s="40"/>
      <c r="E22" s="5" t="s">
        <v>25</v>
      </c>
      <c r="F22" s="40">
        <f>'Enter Freq and Variables'!B11*F21</f>
        <v>0.3402725062736067</v>
      </c>
    </row>
    <row r="23" spans="1:6" s="5" customFormat="1" ht="15.75" customHeight="1">
      <c r="A23" s="30">
        <v>14</v>
      </c>
      <c r="B23" s="5" t="s">
        <v>26</v>
      </c>
      <c r="C23" s="40">
        <f>'Enter Freq and Variables'!B11*C22</f>
        <v>1.609701624990581</v>
      </c>
      <c r="D23" s="40"/>
      <c r="E23" s="5" t="s">
        <v>27</v>
      </c>
      <c r="F23" s="40">
        <f>F22*'Enter Freq and Variables'!B11</f>
        <v>0.29603708045803784</v>
      </c>
    </row>
    <row r="24" spans="1:6" s="5" customFormat="1" ht="15.75" customHeight="1">
      <c r="A24" s="30">
        <v>15</v>
      </c>
      <c r="B24" s="5" t="s">
        <v>28</v>
      </c>
      <c r="C24" s="40">
        <f>'Enter Freq and Variables'!B11*C23</f>
        <v>1.4004404137418054</v>
      </c>
      <c r="D24" s="40"/>
      <c r="E24" s="5" t="s">
        <v>29</v>
      </c>
      <c r="F24" s="40">
        <f>F23*'Enter Freq and Variables'!B11</f>
        <v>0.2575522599984929</v>
      </c>
    </row>
    <row r="25" spans="1:6" s="5" customFormat="1" ht="15.75" customHeight="1">
      <c r="A25" s="30">
        <v>16</v>
      </c>
      <c r="B25" s="5" t="s">
        <v>30</v>
      </c>
      <c r="C25" s="40">
        <f>'Enter Freq and Variables'!B11*C24</f>
        <v>1.2183831599553707</v>
      </c>
      <c r="D25" s="40"/>
      <c r="E25" s="5" t="s">
        <v>31</v>
      </c>
      <c r="F25" s="40">
        <f>F24*'Enter Freq and Variables'!B11</f>
        <v>0.22407046619868884</v>
      </c>
    </row>
    <row r="26" spans="1:6" s="5" customFormat="1" ht="15.75" customHeight="1">
      <c r="A26" s="30">
        <v>17</v>
      </c>
      <c r="B26" s="5" t="s">
        <v>32</v>
      </c>
      <c r="C26" s="40">
        <f>'Enter Freq and Variables'!B11*C25</f>
        <v>1.0599933491611726</v>
      </c>
      <c r="D26" s="40"/>
      <c r="E26" s="5" t="s">
        <v>33</v>
      </c>
      <c r="F26" s="40">
        <f>F25*'Enter Freq and Variables'!B11</f>
        <v>0.1949413055928593</v>
      </c>
    </row>
    <row r="27" spans="1:6" s="5" customFormat="1" ht="15.75" customHeight="1">
      <c r="A27" s="30">
        <v>18</v>
      </c>
      <c r="B27" s="5" t="s">
        <v>34</v>
      </c>
      <c r="C27" s="40">
        <f>'Enter Freq and Variables'!B11*C26</f>
        <v>0.9221942137702202</v>
      </c>
      <c r="D27" s="40"/>
      <c r="E27" s="5" t="s">
        <v>35</v>
      </c>
      <c r="F27" s="40">
        <f>F26*'Enter Freq and Variables'!B11</f>
        <v>0.1695989358657876</v>
      </c>
    </row>
    <row r="28" spans="1:6" s="5" customFormat="1" ht="15.75" customHeight="1">
      <c r="A28" s="30">
        <v>19</v>
      </c>
      <c r="B28" s="5" t="s">
        <v>36</v>
      </c>
      <c r="C28" s="40">
        <f>'Enter Freq and Variables'!B11*C27</f>
        <v>0.8023089659800915</v>
      </c>
      <c r="D28" s="40"/>
      <c r="E28" s="5" t="s">
        <v>37</v>
      </c>
      <c r="F28" s="40">
        <f>'Enter Freq and Variables'!B11*F27</f>
        <v>0.1475510742032352</v>
      </c>
    </row>
    <row r="29" spans="1:6" s="5" customFormat="1" ht="15.75" customHeight="1">
      <c r="A29" s="30">
        <v>20</v>
      </c>
      <c r="B29" s="5" t="s">
        <v>38</v>
      </c>
      <c r="C29" s="40">
        <f>'Enter Freq and Variables'!B11*C28</f>
        <v>0.6980088004026795</v>
      </c>
      <c r="D29" s="40"/>
      <c r="E29" s="5" t="s">
        <v>39</v>
      </c>
      <c r="F29" s="40">
        <f>'Enter Freq and Variables'!B11*F28</f>
        <v>0.12836943455681463</v>
      </c>
    </row>
    <row r="30" spans="1:6" s="5" customFormat="1" ht="15.75" customHeight="1">
      <c r="A30" s="30">
        <v>21</v>
      </c>
      <c r="B30" s="5" t="s">
        <v>40</v>
      </c>
      <c r="C30" s="40">
        <f>'Enter Freq and Variables'!B11*C29</f>
        <v>0.6072676563503312</v>
      </c>
      <c r="D30" s="40"/>
      <c r="E30" s="5" t="s">
        <v>41</v>
      </c>
      <c r="F30" s="40">
        <f>'Enter Freq and Variables'!B11*F29</f>
        <v>0.11168140806442872</v>
      </c>
    </row>
    <row r="31" spans="1:6" s="5" customFormat="1" ht="15.75" customHeight="1">
      <c r="A31" s="30">
        <v>22</v>
      </c>
      <c r="B31" s="5" t="s">
        <v>42</v>
      </c>
      <c r="C31" s="40">
        <f>'Enter Freq and Variables'!B11*C30</f>
        <v>0.5283228610247881</v>
      </c>
      <c r="D31" s="40"/>
      <c r="E31" s="5" t="s">
        <v>43</v>
      </c>
      <c r="F31" s="40">
        <f>'Enter Freq and Variables'!B11*F30</f>
        <v>0.09716282501605299</v>
      </c>
    </row>
    <row r="32" spans="1:6" s="5" customFormat="1" ht="15.75" customHeight="1">
      <c r="A32" s="30">
        <v>23</v>
      </c>
      <c r="B32" s="5" t="s">
        <v>44</v>
      </c>
      <c r="C32" s="40">
        <f>'Enter Freq and Variables'!B11*C31</f>
        <v>0.45964088909156564</v>
      </c>
      <c r="D32" s="40"/>
      <c r="E32" s="5" t="s">
        <v>45</v>
      </c>
      <c r="F32" s="40">
        <f>'Enter Freq and Variables'!B11*F31</f>
        <v>0.0845316577639661</v>
      </c>
    </row>
    <row r="33" spans="1:6" s="5" customFormat="1" ht="15.75" customHeight="1">
      <c r="A33" s="30">
        <v>24</v>
      </c>
      <c r="B33" s="5" t="s">
        <v>46</v>
      </c>
      <c r="C33" s="40">
        <f>'Enter Freq and Variables'!B11*C32</f>
        <v>0.3998875735096621</v>
      </c>
      <c r="D33" s="40"/>
      <c r="E33" s="5" t="s">
        <v>47</v>
      </c>
      <c r="F33" s="40">
        <f>'Enter Freq and Variables'!B11*F32</f>
        <v>0.0735425422546505</v>
      </c>
    </row>
    <row r="34" spans="1:6" s="5" customFormat="1" ht="15.75" customHeight="1">
      <c r="A34" s="30">
        <v>25</v>
      </c>
      <c r="B34" s="5" t="s">
        <v>48</v>
      </c>
      <c r="C34" s="40">
        <f>'Enter Freq and Variables'!B11*C33</f>
        <v>0.347902188953406</v>
      </c>
      <c r="D34" s="40"/>
      <c r="E34" s="5" t="s">
        <v>49</v>
      </c>
      <c r="F34" s="40">
        <f>'Enter Freq and Variables'!B11*F33</f>
        <v>0.06398201176154593</v>
      </c>
    </row>
    <row r="35" spans="1:6" s="5" customFormat="1" ht="15.75" customHeight="1">
      <c r="A35" s="30">
        <v>26</v>
      </c>
      <c r="B35" s="5" t="s">
        <v>50</v>
      </c>
      <c r="C35" s="40">
        <f>'Enter Freq and Variables'!B11*C34</f>
        <v>0.30267490438946326</v>
      </c>
      <c r="D35" s="40"/>
      <c r="E35" s="5" t="s">
        <v>51</v>
      </c>
      <c r="F35" s="40">
        <f>'Enter Freq and Variables'!B11*F34</f>
        <v>0.05566435023254496</v>
      </c>
    </row>
    <row r="36" spans="1:6" s="5" customFormat="1" ht="15.75" customHeight="1">
      <c r="A36" s="30">
        <v>27</v>
      </c>
      <c r="B36" s="5" t="s">
        <v>52</v>
      </c>
      <c r="C36" s="40">
        <f>'Enter Freq and Variables'!B11*C35</f>
        <v>0.26332716681883306</v>
      </c>
      <c r="D36" s="40"/>
      <c r="E36" s="5" t="s">
        <v>53</v>
      </c>
      <c r="F36" s="40">
        <f>'Enter Freq and Variables'!B11*F35</f>
        <v>0.04842798470231411</v>
      </c>
    </row>
    <row r="37" spans="1:6" s="5" customFormat="1" ht="15.75" customHeight="1">
      <c r="A37" s="30">
        <v>28</v>
      </c>
      <c r="B37" s="5" t="s">
        <v>54</v>
      </c>
      <c r="C37" s="40">
        <f>'Enter Freq and Variables'!B11*C36</f>
        <v>0.22909463513238476</v>
      </c>
      <c r="D37" s="40"/>
      <c r="E37" s="5" t="s">
        <v>55</v>
      </c>
      <c r="F37" s="40">
        <f>'Enter Freq and Variables'!B11*F36</f>
        <v>0.042132346691013275</v>
      </c>
    </row>
    <row r="38" spans="1:6" s="5" customFormat="1" ht="15.75" customHeight="1">
      <c r="A38" s="30">
        <v>29</v>
      </c>
      <c r="B38" s="5" t="s">
        <v>56</v>
      </c>
      <c r="C38" s="40">
        <f>'Enter Freq and Variables'!B11*C37</f>
        <v>0.19931233256517475</v>
      </c>
      <c r="D38" s="40"/>
      <c r="E38" s="5" t="s">
        <v>57</v>
      </c>
      <c r="F38" s="40">
        <f>'Enter Freq and Variables'!B11*F37</f>
        <v>0.03665514162118155</v>
      </c>
    </row>
    <row r="39" spans="1:6" s="5" customFormat="1" ht="15.75" customHeight="1">
      <c r="A39" s="30">
        <v>30</v>
      </c>
      <c r="B39" s="5" t="s">
        <v>58</v>
      </c>
      <c r="C39" s="40">
        <f>'Enter Freq and Variables'!B11*C38</f>
        <v>0.17340172933170203</v>
      </c>
      <c r="D39" s="40"/>
      <c r="E39" s="5" t="s">
        <v>59</v>
      </c>
      <c r="F39" s="40">
        <f>'Enter Freq and Variables'!B11*F38</f>
        <v>0.03188997321042795</v>
      </c>
    </row>
    <row r="40" spans="1:6" s="5" customFormat="1" ht="15.75" customHeight="1">
      <c r="A40" s="30">
        <v>31</v>
      </c>
      <c r="B40" s="5" t="s">
        <v>60</v>
      </c>
      <c r="C40" s="40">
        <f>'Enter Freq and Variables'!B11*C39</f>
        <v>0.15085950451858077</v>
      </c>
      <c r="D40" s="40"/>
      <c r="E40" s="5" t="s">
        <v>61</v>
      </c>
      <c r="F40" s="40">
        <f>'Enter Freq and Variables'!B11*F39</f>
        <v>0.027744276693072313</v>
      </c>
    </row>
    <row r="41" spans="1:6" s="5" customFormat="1" ht="15.75" customHeight="1">
      <c r="A41" s="30">
        <v>32</v>
      </c>
      <c r="B41" s="5" t="s">
        <v>62</v>
      </c>
      <c r="C41" s="40">
        <f>'Enter Freq and Variables'!B11*C40</f>
        <v>0.13124776893116527</v>
      </c>
      <c r="D41" s="40"/>
      <c r="E41" s="5" t="s">
        <v>63</v>
      </c>
      <c r="F41" s="40">
        <f>'Enter Freq and Variables'!B11*F40</f>
        <v>0.024137520722972913</v>
      </c>
    </row>
    <row r="42" spans="1:6" s="5" customFormat="1" ht="15.75" customHeight="1">
      <c r="A42" s="30">
        <v>33</v>
      </c>
      <c r="B42" s="5" t="s">
        <v>64</v>
      </c>
      <c r="C42" s="40">
        <f>'Enter Freq and Variables'!B11*C41</f>
        <v>0.11418555897011379</v>
      </c>
      <c r="D42" s="40"/>
      <c r="E42" s="5" t="s">
        <v>65</v>
      </c>
      <c r="F42" s="40">
        <f>'Enter Freq and Variables'!B11*F41</f>
        <v>0.020999643028986433</v>
      </c>
    </row>
    <row r="43" spans="1:6" s="5" customFormat="1" ht="15.75" customHeight="1">
      <c r="A43" s="30">
        <v>34</v>
      </c>
      <c r="B43" s="5" t="s">
        <v>66</v>
      </c>
      <c r="C43" s="40">
        <f>'Enter Freq and Variables'!B11*C42</f>
        <v>0.099341436303999</v>
      </c>
      <c r="D43" s="40"/>
      <c r="E43" s="5" t="s">
        <v>67</v>
      </c>
      <c r="F43" s="40">
        <f>'Enter Freq and Variables'!B11*F42</f>
        <v>0.018269689435218197</v>
      </c>
    </row>
    <row r="44" spans="1:6" s="5" customFormat="1" ht="15.75" customHeight="1">
      <c r="A44" s="30">
        <v>35</v>
      </c>
      <c r="B44" s="5" t="s">
        <v>68</v>
      </c>
      <c r="C44" s="40">
        <f>'Enter Freq and Variables'!B11*C43</f>
        <v>0.08642704958447912</v>
      </c>
      <c r="D44" s="40"/>
      <c r="E44" s="5" t="s">
        <v>69</v>
      </c>
      <c r="F44" s="40">
        <f>'Enter Freq and Variables'!B11*F43</f>
        <v>0.015894629808639833</v>
      </c>
    </row>
    <row r="45" spans="1:6" s="5" customFormat="1" ht="15.75" customHeight="1">
      <c r="A45" s="30">
        <v>36</v>
      </c>
      <c r="B45" s="5" t="s">
        <v>70</v>
      </c>
      <c r="C45" s="40">
        <f>'Enter Freq and Variables'!B11*C44</f>
        <v>0.07519153313849684</v>
      </c>
      <c r="D45" s="40"/>
      <c r="E45" s="5" t="s">
        <v>71</v>
      </c>
      <c r="F45" s="40">
        <f>'Enter Freq and Variables'!B11*F44</f>
        <v>0.013828327933516654</v>
      </c>
    </row>
    <row r="46" spans="1:6" s="5" customFormat="1" ht="15.75" customHeight="1">
      <c r="A46" s="30">
        <v>37</v>
      </c>
      <c r="B46" s="5" t="s">
        <v>72</v>
      </c>
      <c r="C46" s="40">
        <f>'Enter Freq and Variables'!B11*C45</f>
        <v>0.06541663383049226</v>
      </c>
      <c r="D46" s="40"/>
      <c r="E46" s="5" t="s">
        <v>73</v>
      </c>
      <c r="F46" s="40">
        <f>'Enter Freq and Variables'!B11*F45</f>
        <v>0.01203064530215949</v>
      </c>
    </row>
    <row r="47" spans="1:6" s="5" customFormat="1" ht="15.75" customHeight="1">
      <c r="A47" s="30">
        <v>38</v>
      </c>
      <c r="B47" s="5" t="s">
        <v>74</v>
      </c>
      <c r="C47" s="40">
        <f>'Enter Freq and Variables'!B11*C46</f>
        <v>0.05691247143252827</v>
      </c>
      <c r="D47" s="40"/>
      <c r="E47" s="5" t="s">
        <v>75</v>
      </c>
      <c r="F47" s="40">
        <f>'Enter Freq and Variables'!B11*F46</f>
        <v>0.010466661412878756</v>
      </c>
    </row>
    <row r="48" spans="1:6" s="5" customFormat="1" ht="15.75" customHeight="1">
      <c r="A48" s="30">
        <v>39</v>
      </c>
      <c r="B48" s="5" t="s">
        <v>76</v>
      </c>
      <c r="C48" s="40">
        <f>'Enter Freq and Variables'!B11*C47</f>
        <v>0.049513850146299596</v>
      </c>
      <c r="D48" s="40"/>
      <c r="E48" s="5" t="s">
        <v>77</v>
      </c>
      <c r="F48" s="40">
        <f>'Enter Freq and Variables'!B11*F47</f>
        <v>0.009105995429204518</v>
      </c>
    </row>
    <row r="49" spans="1:6" s="5" customFormat="1" ht="15.75" customHeight="1">
      <c r="A49" s="30">
        <v>40</v>
      </c>
      <c r="B49" s="5" t="s">
        <v>78</v>
      </c>
      <c r="C49" s="40">
        <f>'Enter Freq and Variables'!B11*C48</f>
        <v>0.04307704962728065</v>
      </c>
      <c r="D49" s="40"/>
      <c r="E49" s="5" t="s">
        <v>79</v>
      </c>
      <c r="F49" s="40">
        <f>'Enter Freq and Variables'!B11*F48</f>
        <v>0.007922216023407931</v>
      </c>
    </row>
    <row r="50" spans="3:6" s="5" customFormat="1" ht="15">
      <c r="C50" s="25"/>
      <c r="D50" s="25"/>
      <c r="F50" s="26"/>
    </row>
  </sheetData>
  <sheetProtection selectLockedCells="1" selectUnlockedCells="1"/>
  <mergeCells count="2">
    <mergeCell ref="B9:C9"/>
    <mergeCell ref="E9:F9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3" sqref="A3"/>
    </sheetView>
  </sheetViews>
  <sheetFormatPr defaultColWidth="11.57421875" defaultRowHeight="12.75"/>
  <cols>
    <col min="1" max="1" width="41.00390625" style="0" customWidth="1"/>
    <col min="2" max="2" width="12.140625" style="0" bestFit="1" customWidth="1"/>
  </cols>
  <sheetData>
    <row r="1" spans="1:7" s="8" customFormat="1" ht="15.75" customHeight="1">
      <c r="A1" s="7" t="s">
        <v>143</v>
      </c>
      <c r="B1" s="5"/>
      <c r="C1" s="5"/>
      <c r="D1" s="5"/>
      <c r="F1" s="5"/>
      <c r="G1" s="5"/>
    </row>
    <row r="2" spans="1:7" s="8" customFormat="1" ht="15.75" customHeight="1">
      <c r="A2" s="5" t="s">
        <v>89</v>
      </c>
      <c r="B2" s="5"/>
      <c r="C2" s="5"/>
      <c r="D2" s="5"/>
      <c r="F2" s="5"/>
      <c r="G2" s="5"/>
    </row>
    <row r="3" spans="1:7" s="8" customFormat="1" ht="15.75" customHeight="1">
      <c r="A3" s="5" t="s">
        <v>185</v>
      </c>
      <c r="B3" s="10"/>
      <c r="C3" s="10"/>
      <c r="D3" s="10"/>
      <c r="E3" s="11"/>
      <c r="F3" s="5"/>
      <c r="G3" s="5"/>
    </row>
    <row r="4" s="5" customFormat="1" ht="15.75" customHeight="1"/>
    <row r="5" s="5" customFormat="1" ht="15.75" customHeight="1">
      <c r="A5" s="7" t="s">
        <v>97</v>
      </c>
    </row>
    <row r="6" s="5" customFormat="1" ht="15.75" customHeight="1">
      <c r="A6" s="7"/>
    </row>
    <row r="7" s="7" customFormat="1" ht="15.75" customHeight="1">
      <c r="A7" s="7" t="s">
        <v>98</v>
      </c>
    </row>
    <row r="8" s="7" customFormat="1" ht="15.75" customHeight="1">
      <c r="A8" s="7" t="s">
        <v>100</v>
      </c>
    </row>
    <row r="9" s="5" customFormat="1" ht="15.75" customHeight="1"/>
    <row r="10" spans="1:4" s="5" customFormat="1" ht="15.75" customHeight="1">
      <c r="A10" s="10" t="s">
        <v>103</v>
      </c>
      <c r="B10" s="10"/>
      <c r="C10" s="10"/>
      <c r="D10" s="10"/>
    </row>
    <row r="11" spans="1:3" s="5" customFormat="1" ht="15.75" customHeight="1">
      <c r="A11" s="31" t="s">
        <v>104</v>
      </c>
      <c r="B11" s="32">
        <v>150</v>
      </c>
      <c r="C11" s="5" t="s">
        <v>99</v>
      </c>
    </row>
    <row r="12" spans="1:3" s="5" customFormat="1" ht="15.75" customHeight="1">
      <c r="A12" s="5" t="s">
        <v>158</v>
      </c>
      <c r="B12" s="42">
        <f>(B11^2)/(8*B13*B16)+B11*SQRT((B11/(8*B13*B16))^2+1)</f>
        <v>441.8410504558923</v>
      </c>
      <c r="C12" s="5" t="s">
        <v>94</v>
      </c>
    </row>
    <row r="13" spans="1:3" s="5" customFormat="1" ht="15.75" customHeight="1">
      <c r="A13" s="5" t="s">
        <v>159</v>
      </c>
      <c r="B13" s="41">
        <f>'Enter Freq and Variables'!B12/(SQRT('Enter Freq and Variables'!B11))</f>
        <v>0.0857690027870236</v>
      </c>
      <c r="C13" s="5" t="s">
        <v>95</v>
      </c>
    </row>
    <row r="14" spans="1:4" s="5" customFormat="1" ht="15.75" customHeight="1">
      <c r="A14" s="31" t="s">
        <v>81</v>
      </c>
      <c r="B14" s="33">
        <v>0.8</v>
      </c>
      <c r="C14" s="5" t="s">
        <v>80</v>
      </c>
      <c r="D14" s="5" t="s">
        <v>96</v>
      </c>
    </row>
    <row r="15" spans="1:4" s="5" customFormat="1" ht="15.75" customHeight="1">
      <c r="A15" s="31" t="s">
        <v>82</v>
      </c>
      <c r="B15" s="34">
        <v>0.0208333</v>
      </c>
      <c r="C15" s="5" t="s">
        <v>80</v>
      </c>
      <c r="D15" s="5" t="s">
        <v>175</v>
      </c>
    </row>
    <row r="16" spans="1:3" s="5" customFormat="1" ht="15.75" customHeight="1">
      <c r="A16" s="5" t="s">
        <v>160</v>
      </c>
      <c r="B16" s="42">
        <f>120*(LN(B14/B15)-2.25)</f>
        <v>167.76708715139537</v>
      </c>
      <c r="C16" s="5" t="s">
        <v>174</v>
      </c>
    </row>
    <row r="17" spans="1:3" ht="13.5" thickBot="1">
      <c r="A17" s="3"/>
      <c r="B17" s="3"/>
      <c r="C17" s="3"/>
    </row>
    <row r="18" spans="1:4" ht="16.5" thickBot="1">
      <c r="A18" s="31" t="s">
        <v>176</v>
      </c>
      <c r="B18" s="46">
        <v>0.0808</v>
      </c>
      <c r="C18" s="5" t="s">
        <v>1</v>
      </c>
      <c r="D18" s="44"/>
    </row>
    <row r="19" spans="1:4" ht="15.75">
      <c r="A19" s="5" t="s">
        <v>178</v>
      </c>
      <c r="B19" s="45">
        <f>10^((B12/276)-LOG(2)+LOG(B18))</f>
        <v>1.611590639830695</v>
      </c>
      <c r="C19" s="5" t="s">
        <v>1</v>
      </c>
      <c r="D19" s="5" t="s">
        <v>177</v>
      </c>
    </row>
    <row r="20" spans="1:5" ht="15.75">
      <c r="A20" s="5"/>
      <c r="B20" s="45"/>
      <c r="C20" s="3"/>
      <c r="D20" s="47" t="s">
        <v>183</v>
      </c>
      <c r="E20" s="43"/>
    </row>
    <row r="21" ht="12.75">
      <c r="C21" s="3"/>
    </row>
    <row r="22" spans="1:3" ht="12.75">
      <c r="A22" t="s">
        <v>120</v>
      </c>
      <c r="B22" t="s">
        <v>121</v>
      </c>
      <c r="C22" s="3"/>
    </row>
    <row r="23" spans="1:2" ht="12.75">
      <c r="A23" t="s">
        <v>125</v>
      </c>
      <c r="B23" s="49">
        <v>0.1019</v>
      </c>
    </row>
    <row r="24" spans="1:2" ht="12.75">
      <c r="A24" t="s">
        <v>126</v>
      </c>
      <c r="B24" s="49">
        <v>0.0808</v>
      </c>
    </row>
    <row r="25" spans="1:2" ht="12.75">
      <c r="A25" t="s">
        <v>127</v>
      </c>
      <c r="B25" s="49">
        <v>0.0641</v>
      </c>
    </row>
    <row r="26" spans="1:2" ht="12.75">
      <c r="A26" t="s">
        <v>128</v>
      </c>
      <c r="B26" s="49">
        <v>0.0508</v>
      </c>
    </row>
    <row r="27" spans="1:2" ht="12.75">
      <c r="A27" t="s">
        <v>129</v>
      </c>
      <c r="B27" s="49">
        <v>0.0403</v>
      </c>
    </row>
    <row r="28" spans="1:2" ht="12.75">
      <c r="A28" t="s">
        <v>130</v>
      </c>
      <c r="B28" s="49">
        <v>0.032</v>
      </c>
    </row>
    <row r="29" spans="1:2" ht="12.75">
      <c r="A29" t="s">
        <v>131</v>
      </c>
      <c r="B29" s="49">
        <v>0.0254</v>
      </c>
    </row>
  </sheetData>
  <sheetProtection selectLockedCells="1"/>
  <printOptions/>
  <pageMargins left="0.7875" right="0.7875" top="1.025" bottom="1.025" header="0.7875" footer="0.787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Ward Silver</dc:creator>
  <cp:keywords/>
  <dc:description/>
  <cp:lastModifiedBy>Ward Silver</cp:lastModifiedBy>
  <dcterms:created xsi:type="dcterms:W3CDTF">2011-08-20T18:30:38Z</dcterms:created>
  <dcterms:modified xsi:type="dcterms:W3CDTF">2011-09-14T18:50:25Z</dcterms:modified>
  <cp:category/>
  <cp:version/>
  <cp:contentType/>
  <cp:contentStatus/>
</cp:coreProperties>
</file>